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9f6\AC\Temp\"/>
    </mc:Choice>
  </mc:AlternateContent>
  <xr:revisionPtr revIDLastSave="0" documentId="8_{6BEC6C41-DE11-154E-A2FF-C706C05F2F26}" xr6:coauthVersionLast="47" xr6:coauthVersionMax="47" xr10:uidLastSave="{00000000-0000-0000-0000-000000000000}"/>
  <bookViews>
    <workbookView xWindow="-60" yWindow="-60" windowWidth="15480" windowHeight="11640" tabRatio="614" xr2:uid="{00000000-000D-0000-FFFF-FFFF00000000}"/>
  </bookViews>
  <sheets>
    <sheet name="ORÇAMENTO" sheetId="1" r:id="rId1"/>
  </sheets>
  <definedNames>
    <definedName name="_xlnm.Print_Area" localSheetId="0">ORÇAMENTO!$A$1:$H$93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80" i="1"/>
  <c r="E79" i="1"/>
  <c r="E78" i="1"/>
  <c r="E77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7" i="1"/>
  <c r="E56" i="1"/>
  <c r="E55" i="1"/>
  <c r="E54" i="1"/>
  <c r="E51" i="1"/>
  <c r="E50" i="1"/>
  <c r="E49" i="1"/>
  <c r="E48" i="1"/>
  <c r="E46" i="1"/>
  <c r="E45" i="1"/>
  <c r="E44" i="1"/>
  <c r="E43" i="1"/>
  <c r="E41" i="1"/>
  <c r="E40" i="1"/>
  <c r="E39" i="1"/>
  <c r="E38" i="1"/>
  <c r="E36" i="1"/>
  <c r="E34" i="1"/>
  <c r="E33" i="1"/>
  <c r="E32" i="1"/>
  <c r="E31" i="1"/>
  <c r="E30" i="1"/>
  <c r="E29" i="1"/>
  <c r="E28" i="1"/>
  <c r="E26" i="1"/>
  <c r="E25" i="1"/>
  <c r="E24" i="1"/>
  <c r="E23" i="1"/>
  <c r="E17" i="1"/>
  <c r="E16" i="1"/>
  <c r="E15" i="1"/>
  <c r="H14" i="1"/>
  <c r="H82" i="1"/>
  <c r="J84" i="1"/>
  <c r="K84" i="1"/>
</calcChain>
</file>

<file path=xl/sharedStrings.xml><?xml version="1.0" encoding="utf-8"?>
<sst xmlns="http://schemas.openxmlformats.org/spreadsheetml/2006/main" count="253" uniqueCount="203">
  <si>
    <t>ITEM</t>
  </si>
  <si>
    <t>CÓDIGO</t>
  </si>
  <si>
    <t>DESCRIÇÃO</t>
  </si>
  <si>
    <t>UND</t>
  </si>
  <si>
    <t>QTD.</t>
  </si>
  <si>
    <t>VALOR TOTAL COM BDI (R$)</t>
  </si>
  <si>
    <t>1.1</t>
  </si>
  <si>
    <t>1.2</t>
  </si>
  <si>
    <t>1.3</t>
  </si>
  <si>
    <t>2.1</t>
  </si>
  <si>
    <t>2.2</t>
  </si>
  <si>
    <t>3.1</t>
  </si>
  <si>
    <t>3.2</t>
  </si>
  <si>
    <t>3.3</t>
  </si>
  <si>
    <t>4.1</t>
  </si>
  <si>
    <t>4.2</t>
  </si>
  <si>
    <t>5.1</t>
  </si>
  <si>
    <t>UNID</t>
  </si>
  <si>
    <t>M2</t>
  </si>
  <si>
    <t>DEMOLIÇÃO</t>
  </si>
  <si>
    <t>M3</t>
  </si>
  <si>
    <t>M</t>
  </si>
  <si>
    <t>MOVIMENTO DE TERRA</t>
  </si>
  <si>
    <t>ESCAVAÇÃO MANUAL DE VALAS H &lt;= 1,50 M</t>
  </si>
  <si>
    <t>KG</t>
  </si>
  <si>
    <t>ALVENARIA/REVESTIMENTOS</t>
  </si>
  <si>
    <t>6.1</t>
  </si>
  <si>
    <t>6.2</t>
  </si>
  <si>
    <t>6.3</t>
  </si>
  <si>
    <t>6.4</t>
  </si>
  <si>
    <t>PISOS/RODAPÉS</t>
  </si>
  <si>
    <t>7.1</t>
  </si>
  <si>
    <t>7.2</t>
  </si>
  <si>
    <t>INSTALAÇÕES ELÉTRICAS</t>
  </si>
  <si>
    <t>INSTALAÇÕES HIDROSSANITÁRIAS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</si>
  <si>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</si>
  <si>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</si>
  <si>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</si>
  <si>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</si>
  <si>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</si>
  <si>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</si>
  <si>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</si>
  <si>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</si>
  <si>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</si>
  <si>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ESQUADRIAS</t>
  </si>
  <si>
    <t>PINTURA</t>
  </si>
  <si>
    <t>COBERTURA</t>
  </si>
  <si>
    <t>ENGRADAMENTO PARA TELHADO DE FIBROCIMENTO ONDULADA</t>
  </si>
  <si>
    <t>DRENAGEM PLUVIAL</t>
  </si>
  <si>
    <t>REDE DE ESGOTO</t>
  </si>
  <si>
    <t>PAVIMENTAÇÃO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</si>
  <si>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</si>
  <si>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</si>
  <si>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</si>
  <si>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</si>
  <si>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</si>
  <si>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</si>
  <si>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</si>
  <si>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</si>
  <si>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</si>
  <si>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</si>
  <si>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11.7</t>
  </si>
  <si>
    <t>12.1</t>
  </si>
  <si>
    <t>12.2</t>
  </si>
  <si>
    <t>13.1</t>
  </si>
  <si>
    <t>13.2</t>
  </si>
  <si>
    <t>13.3</t>
  </si>
  <si>
    <t>13.4</t>
  </si>
  <si>
    <t>OBRA:</t>
  </si>
  <si>
    <t>DATA:</t>
  </si>
  <si>
    <t xml:space="preserve">CORTE, DOBRA E MONTAGEM DE AÇO CA-50 DIÂMETRO (6,3MM A
12,5MM) </t>
  </si>
  <si>
    <t>CORTE, DOBRA E MONTAGEM DE AÇO CA-60 DIÂMETRO (4,2MM A
5,0MM)</t>
  </si>
  <si>
    <t>DEMOLIÇÃO DE PASSEIO OU LAJE DE CONCRETO MANUALMENTE, INCLUSIVE AFASTAMENTO</t>
  </si>
  <si>
    <t>EXECUÇÃO DE CALÇAMENTO EM BLOQUETE - E = 8 CM - FCK = 35 MPA, INCLUINDO FORNECIMENTO E TRANSPORTE DE TODOS OS MATERIAIS, COLCHÃO DE ASSENTAMENTO E = 6 CM</t>
  </si>
  <si>
    <t>FORNECIMENTO DE CONCRETO ESTRUTURAL, PREPARADO EM OBRA, COM FCK 20 MPA, INCLUSIVE LANÇAMENTO, ADENSAMENTO E ACABAMENTO</t>
  </si>
  <si>
    <t>FORMA E DESFORMA DE COMPENSADO RESINADO, ESP. 12MM, REAPROVEITAMENTO (3X), EXCLUSIVE ESCORAMENTO</t>
  </si>
  <si>
    <t>ALVENARIA DE VEDAÇÃO COM BLOCO DE CONCRETO, ESP. 9CM, PARA REVESTIMENTO, INCLUSIVE ARGAMASSA PARA ASSENTAMENTO</t>
  </si>
  <si>
    <t>ALVENARIA DE VEDAÇÃO COM TIJOLO CERÂMICO FURADO, ESP. 9CM, PARA REVESTIMENTO, INCLUSIVE ARGAMASSA PARA ASSENTAMENTO</t>
  </si>
  <si>
    <t>CHAPISCO COM ARGAMASSA, TRAÇO 1:3 (CIMENTO E AREIA), ESP. 5MM, APLICADO EM ALVENARIA/ESTRUTURA DE CONCRETO COM COLHER, PREPARO MECÂNICO</t>
  </si>
  <si>
    <t>CHAPISCO COM ARGAMASSA, TRAÇO 1:3 (CIMENTO E AREIA), ESP. 5MM, APLICADO EM TETO COM COLHER, PREPARO MECÂNICO</t>
  </si>
  <si>
    <t>EMBOÇO COM ARGAMASSA, TRAÇO 1:6 (CIMENTO E AREIA), ESP. 20MM, APLICAÇÃO MANUAL, PREPARO MECÂNICO</t>
  </si>
  <si>
    <t>REBOCO COM ARGAMASSA, TRAÇO 1:7 (CIMENTO E AREIA), ESP. 20MM, APLICAÇÃO MANUAL, PREPARO MECÂNICO</t>
  </si>
  <si>
    <t>REVESTIMENTO COM AZULEJO BRANCO (15X15CM), JUNTA A PRUMO, ASSENTAMENTO COM ARGAMASSA INDUSTRIALIZADA, INCLUSIVE REJUNTAMENTO</t>
  </si>
  <si>
    <t>REVESTIMENTO COM CERÂMICA APLICADO EM PISO, ACABAMENTO ESMALTADO, AMBIENTE INTERNO, PADRÃO EXTRA, DIMENSÃO DA PEÇA ATÉ 2025 CM2, PEI V, ASSENTAMENTO COM ARGAMASSA INDUSTRIALIZADA, INCLUSIVE REJUNTAMENTO</t>
  </si>
  <si>
    <t>PORTA DE ABRIR, MADEIRA DE LEI PRANCHETA PARA PINTURA COMPLETA 80 X 210 CM,COM FERRAGENS EM FERRO LATONADO</t>
  </si>
  <si>
    <t>FORNECIMENTO E ASSENTAMENTO DE JANELA DE ALUMÍNIO, LINHA SUPREMA ACABAMENTO ANODIZADO, TIPO BASCULA COM CONTRAMARCO, INCLUSIVE FORNECIMENTO DE VIDRO LISO DE 4MM, FERRAGENS E ACESSÓRIOS</t>
  </si>
  <si>
    <t>FORNECIMENTO E ASSENTAMENTO DE JANELA DE ALUMÍNIO, LINHA SUPREMA ACABAMENTO ANODIZADO, TIPO CORRER COM CONTRAMARCO, INCLUSIVE FORNECIMENTO DE VIDRO LISO DE 4MM, FERRAGENS E ACESSÓRIOS</t>
  </si>
  <si>
    <t>PINTURA ACRÍLICA EM PAREDE, DUAS (2) DEMÃOS, EXCLUSIVE SELADOR ACRÍLICO E MASSA ACRÍLICA/CORRIDA (PVA)</t>
  </si>
  <si>
    <t>PINTURA ESMALTE EM ESQUADRIA DE MADEIRA, DUAS (2) DEMÃOS, INCLUSIVE UMA (1) DEMÃO DE FUNDO NIVELADOR, EXCLUSIVE MASSA A ÓLEO</t>
  </si>
  <si>
    <t>PINTURA COM VERNIZ SINTÉTICO MARÍTIMO EM ESQUADRIAS DE MADEIRA, DUAS (2) DEMÃOS, ACABAMENTO TIPO BRILHANTE</t>
  </si>
  <si>
    <t>PINTURA ESMALTE EM ESQUADRIAS DE FERRO, DUAS (2) DEMÃOS, INCLUSIVE UMA (1) DEMÃO DE FUNDO ANTICORROSIVO</t>
  </si>
  <si>
    <t>PINTURA ESMALTE EM ESTRUTURA METÁLICA, DUAS (2) DEMÃOS, INCLUSIVE UMA (1) DEMÃO FUNDO ANTICORROSIVO</t>
  </si>
  <si>
    <t>ENGRADAMENTO PARA TELHAS CERÂMICA OU CONCRETO EM MADEIRA PARAJU</t>
  </si>
  <si>
    <t>COBERTURA EM TELHA METÁLICA GALVANIZADA TRAPEZOIDAL, TIPO SIMPLES, ESP. 0,50MM, ACABAMENTO NATURAL, INCLUSIVE ACESSÓRIOS PARA FIXAÇÃO, FORNECIMENTO E INSTALAÇÃO</t>
  </si>
  <si>
    <t>FORNECIMENTO, ASSENTAMENTO E REJUNTAMENTO DE TUBO DE CONCRETO ARMADO PA1 D = 400 MM</t>
  </si>
  <si>
    <t>FORNECIMENTO, ASSENTAMENTO E REJUNTAMENTO DE TUBO DE CONCRETO ARMADO PA1 D = 500 MM</t>
  </si>
  <si>
    <t>FORNECIMENTO, ASSENTAMENTO E REJUNTAMENTO DE TUBO DE CONCRETO ARMADO PA1 D = 600 MM</t>
  </si>
  <si>
    <t>CALÇAMENTO EM BLOQUETE, RETIRADA E REASSENTAMENTO SOBRE COXIM DE AREIA</t>
  </si>
  <si>
    <t>DEMOLIÇÃO DE ALVENARIA DE TIJOLO E BLOCO SEM
APROVEITAMENTO DO MATERIAL, INCLUSIVE AFASTAMENTO</t>
  </si>
  <si>
    <t>LOCAL:</t>
  </si>
  <si>
    <t>MUNICÍPIO</t>
  </si>
  <si>
    <t>DATA BASE:</t>
  </si>
  <si>
    <t>___________________________________________________________</t>
  </si>
  <si>
    <t>Responsável Técnico</t>
  </si>
  <si>
    <t>Engenheiro Civil</t>
  </si>
  <si>
    <t>VALOR TOTAL:</t>
  </si>
  <si>
    <t>CUSTO UNIT. 
SEM BDI (R$)</t>
  </si>
  <si>
    <t>CUSTO UNIT.
COM BDI (R$)</t>
  </si>
  <si>
    <t>ED-48435</t>
  </si>
  <si>
    <t>ED-48487</t>
  </si>
  <si>
    <t>ED-51107</t>
  </si>
  <si>
    <t>ED-48295</t>
  </si>
  <si>
    <t>ED-48297</t>
  </si>
  <si>
    <t>ED-49618</t>
  </si>
  <si>
    <t>ED-49645</t>
  </si>
  <si>
    <t>ED-48191</t>
  </si>
  <si>
    <t>ED-48231</t>
  </si>
  <si>
    <t>ED-50727</t>
  </si>
  <si>
    <t>ED-50728</t>
  </si>
  <si>
    <t>ED-50732</t>
  </si>
  <si>
    <t>ED-50759</t>
  </si>
  <si>
    <t>ED-50716</t>
  </si>
  <si>
    <t>ED-50542</t>
  </si>
  <si>
    <t>ED-50228</t>
  </si>
  <si>
    <t>ED-50231</t>
  </si>
  <si>
    <t>ED-50232</t>
  </si>
  <si>
    <t>ED-50221</t>
  </si>
  <si>
    <t>ED-50223</t>
  </si>
  <si>
    <t>ED-50224</t>
  </si>
  <si>
    <t>ED-50225</t>
  </si>
  <si>
    <t>ED-49602</t>
  </si>
  <si>
    <t>ED-50961</t>
  </si>
  <si>
    <t>ED-50962</t>
  </si>
  <si>
    <t>ED-50451</t>
  </si>
  <si>
    <t>ED-50493</t>
  </si>
  <si>
    <t>ED-50526</t>
  </si>
  <si>
    <t>ED-50491</t>
  </si>
  <si>
    <t>ED-50497</t>
  </si>
  <si>
    <t>ED-48407</t>
  </si>
  <si>
    <t>ED-48408</t>
  </si>
  <si>
    <t>ED-48428</t>
  </si>
  <si>
    <t>ED-48680</t>
  </si>
  <si>
    <t>ED-48681</t>
  </si>
  <si>
    <t>ED-48682</t>
  </si>
  <si>
    <t>ED-50414</t>
  </si>
  <si>
    <t>ED-50416</t>
  </si>
  <si>
    <r>
      <t xml:space="preserve">PREFEITURA MUNICIPAL DE </t>
    </r>
    <r>
      <rPr>
        <b/>
        <sz val="12"/>
        <rFont val="Calibri"/>
        <family val="2"/>
      </rPr>
      <t>ANDRELÂNDIA - MG</t>
    </r>
  </si>
  <si>
    <t>ANDRELÂNDIA - MG</t>
  </si>
  <si>
    <t>PONTO DE EMBUTIR PARA ÁGUA FRIA EM TUBO DE PVC RÍGIDO SOLDÁVEL, DN 20MM (1/2"), EMBUTIDO NA ALVENARIA COM DISTÂNCIA DE ATÉ CINCO (5) METROS DA TOMADA DE ÁGUA, INCLUSIVE CONEXÕES E FIXAÇÃO DO TUBO COM ENCHIMENTO DO RASGO NA ALVENARIA/CONCRETO COM ARGAMASSA</t>
  </si>
  <si>
    <t>PONTO DE EMBUTIR PARA ESGOTO EM TUBO PVC RÍGIDO, PB - SÉRIE NORMAL, DN 40MM (1.1/2"), EMBUTIDO NA ALVENARIA/PISO, COM ALTURA (SAÍDA) DE 50CM DO PISO, COM DISTÂNCIA DE ATÉ CINCO (5) METROS DA RAMAL DE ESGOTO, EXCLUSIVE ESCAVAÇÃO, INCLUSIVE CONEXÕES E FIXAÇÃO DO TUBO COM ENCHIMENTO DO RASGO NA ALVENARIA/CONCRETO COM ARGAMASSA</t>
  </si>
  <si>
    <t>PONTO DE EMBUTIR PARA ESGOTO EM TUBO PVC RÍGIDO, PBV - SÉRIE NORMAL, DN 50MM (2"), EMBUTIDO EM PISO COM DISTÂNCIA DE ATÉ CINCO (5) METROS DA RAMAL DE ESGOTO, EXCLUSIVE ESCAVAÇÃO, INCLUSIVE CONEXÕES E FIXAÇÃO DO TUBO COM ENCHIMENTO DO RASGO NO CONCRETO COM ARGAMASSA</t>
  </si>
  <si>
    <t>PONTO DE EMBUTIR PARA ESGOTO EM TUBO PVC RÍGIDO, PBV - SÉRIE NORMAL, DN 100MM (4"), EMBUTIDO EM PISO COM DISTÂNCIA DE ATÉ CINCO (5) METROS DA RAMAL DE ESGOTO, INCLUSIVE CONEXÕES E FIXAÇÃO DO TUBO COM ENCHIMENTO DO RASGO NO CONCRETO COM ARGAMASSA</t>
  </si>
  <si>
    <t>PONTO DE EMBUTIR PARA UMA (1) TOMADA TELEFÔNICA (CONECTOR RJ11), COM PLACA 4"X2" DE UM (1) POSTO, COM ELETRODUTO FLEXÍVEL CORRUGADO, ANTI-CHAMA, DN 25MM (3/4"), EMBUTIDO NA ALVENARIA E FIO TELEFÔNICO (FI) EM COBRE ELETROLÍTICO ESTANHADO DE SEÇÃO MACIÇA, ESP. 0,60MM (2X0,60MM), COM DISTÂNCIA DE ATÉ DEZ (10) METROS DO PONTO DE DERIVAÇÃO, INCLUSIVE CAIXA DE LIGAÇÃO, SUPORTE E FIXAÇÃO DO ELETRODUTO COM ENCHIMENTO DO RASGO NA ALVENARIA/CONCRETO COM ARGAMASSA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</si>
  <si>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</si>
  <si>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PONTO DE EMBUTIR PARA UMA (1) LUMINÁRIA, 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</si>
  <si>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DIVERSOS</t>
  </si>
  <si>
    <t>97631</t>
  </si>
  <si>
    <t>DEMOLIÇÃO DE ARGAMASSAS, DE FORMA MANUAL, SEM REAPROVEITAMENTO. AF_12/2017</t>
  </si>
  <si>
    <t>ED-51093</t>
  </si>
  <si>
    <t>APILOAMENTO DO FUNDO DE VALAS COM SOQUETE</t>
  </si>
  <si>
    <t>ESTRUTURA</t>
  </si>
  <si>
    <t>4.3</t>
  </si>
  <si>
    <t>4.4</t>
  </si>
  <si>
    <t>3.4</t>
  </si>
  <si>
    <t>4.5</t>
  </si>
  <si>
    <t>4.6</t>
  </si>
  <si>
    <t>4.7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</si>
  <si>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</si>
  <si>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</si>
  <si>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7.3</t>
  </si>
  <si>
    <t>7.4</t>
  </si>
  <si>
    <t>ED-50811</t>
  </si>
  <si>
    <t>GRADE FIXA E PORTA DE ABRIR COM GRADE E CHAPA E TRANCA DE SEGURANÇA</t>
  </si>
  <si>
    <t>9.5</t>
  </si>
  <si>
    <t>TELHAMENTO COM TELHA CERÂMICA DE ENCAIXE, TIPO ROMANA, COM ATÉ 2 ÁGUAS, INCLUSO TRANSPORTE VERTICAL. AF_07/2019</t>
  </si>
  <si>
    <t>TELHAMENTO COM TELHA CERÂMICA DE ENCAIXE, TIPO FRANCESA, COM ATÉ 2 ÁGUAS, INCLUSO TRANSPORTE VERTICAL. AF_07/2019</t>
  </si>
  <si>
    <t>ED-48683</t>
  </si>
  <si>
    <t>FORNECIMENTO, ASSENTAMENTO E REJUNTAMENTO DE TUBO DE CONCRETO ARMADO PA1 D = 800 MM</t>
  </si>
  <si>
    <t>ED-48684</t>
  </si>
  <si>
    <t>FORNECIMENTO, ASSENTAMENTO E REJUNTAMENTO DE TUBO DE CONCRETO ARMADO PA1 D = 1000 MM</t>
  </si>
  <si>
    <t>ED-48685</t>
  </si>
  <si>
    <t>FORNECIMENTO, ASSENTAMENTO E REJUNTAMENTO DE TUBO DE CONCRETO ARMADO PA1 D = 1200 MM</t>
  </si>
  <si>
    <t>ED-48686</t>
  </si>
  <si>
    <t>FORNECIMENTO, ASSENTAMENTO E REJUNTAMENTO DE TUBO DE CONCRETO ARMADO PA1 D = 1500 MM</t>
  </si>
  <si>
    <t>ED-50031</t>
  </si>
  <si>
    <t>FORNECIMENTO E ASSENTAMENTO DE TUBO PVC RÍGIDO, ESGOTO, PBV - SÉRIE NORMAL, DN 200 MM (8"), INCLUSIVE CONEXÕES</t>
  </si>
  <si>
    <t>FORNECIMENTO E ASSENTAMENTO DE TUBO PVC RÍGIDO, ESGOTO, PBV - SÉRIE NORMAL, DN 150 MM (6"), INCLUSIVE CONEXÕES</t>
  </si>
  <si>
    <t>ED-50030</t>
  </si>
  <si>
    <t>101812</t>
  </si>
  <si>
    <t>RECOMPOSIÇÃO DE REVESTIMENTO EM CONCRETO ASFÁLTICO (USINAGEM PRÓPRIA), PARA O FECHAMENTO DE VALAS - INCLUSO DEMOLIÇÃO DO PAVIMENTO. AF_12/2020</t>
  </si>
  <si>
    <t>94993</t>
  </si>
  <si>
    <t>EXECUÇÃO DE PASSEIO (CALÇADA) OU PISO DE CONCRETO COM CONCRETO MOLDADO IN LOCO, USINADO, ACABAMENTO CONVENCIONAL, ESPESSURA 6 CM, ARMADO. AF_07/2016</t>
  </si>
  <si>
    <t>ED-13852</t>
  </si>
  <si>
    <t>COBERTURA EM TELHA METÁLICA GALVANIZADA ONDULADA, TIPO SIMPLES, ESP. 0,50MM, ACABAMENTO NATURAL, INCLUSIVE ACESSÓRIOS PARA FIXAÇÃO, FORNECIMENTO E INSTALAÇÃO</t>
  </si>
  <si>
    <t>10.6</t>
  </si>
  <si>
    <t>2.3</t>
  </si>
  <si>
    <t>ED-51120</t>
  </si>
  <si>
    <t>REATERRO MANUAL DE VALA</t>
  </si>
  <si>
    <t>MANUTENÇÕES NO MUNICÍPIO (SOMENTE MÃO DE OBRA+FERRAMENTAL)</t>
  </si>
  <si>
    <t>ANEXO A1 - PLANILHA ORÇAMENTÁRIA</t>
  </si>
  <si>
    <t xml:space="preserve">BDI: </t>
  </si>
  <si>
    <t>CREA-MG:</t>
  </si>
  <si>
    <t>Empresa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</si>
</sst>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 &quot;* #,##0.00_-;&quot;-R$ &quot;* #,##0.00_-;_-&quot;R$ &quot;* \-??_-;_-@_-"/>
    <numFmt numFmtId="165" formatCode="_-* #,##0.00_-;\-* #,##0.00_-;_-* \-??_-;_-@_-"/>
    <numFmt numFmtId="166" formatCode="_(\$* #,##0.00_);_(\$* \(#,##0.00\);_(\$* \-??_);_(@_)"/>
    <numFmt numFmtId="167" formatCode="&quot;R$&quot;\ #,##0.00"/>
  </numFmts>
  <fonts count="3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164" fontId="23" fillId="0" borderId="0" applyFill="0" applyBorder="0" applyAlignment="0" applyProtection="0"/>
    <xf numFmtId="0" fontId="8" fillId="22" borderId="0" applyNumberFormat="0" applyBorder="0" applyAlignment="0" applyProtection="0"/>
    <xf numFmtId="0" fontId="9" fillId="0" borderId="0"/>
    <xf numFmtId="0" fontId="23" fillId="23" borderId="4" applyNumberFormat="0" applyAlignment="0" applyProtection="0"/>
    <xf numFmtId="9" fontId="23" fillId="0" borderId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9" applyNumberFormat="0" applyFill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6" fontId="23" fillId="0" borderId="0" applyFill="0" applyBorder="0" applyAlignment="0" applyProtection="0"/>
  </cellStyleXfs>
  <cellXfs count="83">
    <xf numFmtId="0" fontId="0" fillId="0" borderId="0" xfId="0"/>
    <xf numFmtId="0" fontId="18" fillId="0" borderId="0" xfId="0" applyFont="1" applyAlignment="1">
      <alignment horizontal="left" vertical="center" readingOrder="2"/>
    </xf>
    <xf numFmtId="0" fontId="9" fillId="0" borderId="0" xfId="33"/>
    <xf numFmtId="0" fontId="0" fillId="0" borderId="0" xfId="0" applyBorder="1"/>
    <xf numFmtId="0" fontId="9" fillId="0" borderId="0" xfId="33" applyBorder="1"/>
    <xf numFmtId="0" fontId="20" fillId="0" borderId="0" xfId="33" applyFont="1" applyBorder="1"/>
    <xf numFmtId="0" fontId="9" fillId="0" borderId="0" xfId="33" applyBorder="1" applyAlignment="1">
      <alignment horizontal="center"/>
    </xf>
    <xf numFmtId="0" fontId="21" fillId="0" borderId="0" xfId="33" applyFont="1" applyFill="1" applyBorder="1" applyAlignment="1" applyProtection="1">
      <alignment horizontal="justify" vertical="center" wrapText="1"/>
    </xf>
    <xf numFmtId="0" fontId="22" fillId="0" borderId="0" xfId="33" applyFont="1" applyBorder="1"/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10" xfId="33" applyFont="1" applyBorder="1" applyAlignment="1">
      <alignment horizontal="left" vertical="center" wrapText="1"/>
    </xf>
    <xf numFmtId="0" fontId="29" fillId="0" borderId="11" xfId="33" applyFont="1" applyFill="1" applyBorder="1" applyAlignment="1">
      <alignment horizontal="center" vertical="center"/>
    </xf>
    <xf numFmtId="0" fontId="29" fillId="0" borderId="11" xfId="33" applyFont="1" applyFill="1" applyBorder="1" applyAlignment="1">
      <alignment horizontal="center" vertical="center" wrapText="1"/>
    </xf>
    <xf numFmtId="0" fontId="30" fillId="0" borderId="0" xfId="33" applyFont="1" applyBorder="1"/>
    <xf numFmtId="0" fontId="0" fillId="0" borderId="10" xfId="33" applyFont="1" applyBorder="1" applyAlignment="1">
      <alignment horizontal="center" vertical="center" wrapText="1"/>
    </xf>
    <xf numFmtId="2" fontId="0" fillId="0" borderId="0" xfId="0" applyNumberFormat="1" applyAlignment="1">
      <alignment horizontal="right" vertical="center"/>
    </xf>
    <xf numFmtId="0" fontId="24" fillId="0" borderId="0" xfId="33" applyFont="1"/>
    <xf numFmtId="0" fontId="13" fillId="0" borderId="0" xfId="0" applyFont="1"/>
    <xf numFmtId="0" fontId="0" fillId="0" borderId="10" xfId="33" applyFont="1" applyBorder="1" applyAlignment="1">
      <alignment horizontal="left" vertical="center" wrapText="1"/>
    </xf>
    <xf numFmtId="0" fontId="0" fillId="0" borderId="0" xfId="0" applyFill="1"/>
    <xf numFmtId="0" fontId="0" fillId="0" borderId="10" xfId="33" applyFont="1" applyFill="1" applyBorder="1" applyAlignment="1">
      <alignment horizontal="center" vertical="center" wrapText="1"/>
    </xf>
    <xf numFmtId="165" fontId="23" fillId="0" borderId="0" xfId="45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24" borderId="10" xfId="33" applyFont="1" applyFill="1" applyBorder="1" applyAlignment="1">
      <alignment horizontal="center" vertical="center" wrapText="1"/>
    </xf>
    <xf numFmtId="0" fontId="13" fillId="24" borderId="10" xfId="33" applyFont="1" applyFill="1" applyBorder="1" applyAlignment="1">
      <alignment vertical="center" wrapText="1"/>
    </xf>
    <xf numFmtId="0" fontId="31" fillId="0" borderId="0" xfId="33" applyFont="1" applyFill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/>
    </xf>
    <xf numFmtId="0" fontId="29" fillId="0" borderId="12" xfId="33" applyFont="1" applyBorder="1" applyAlignment="1">
      <alignment horizontal="left" vertical="center" wrapText="1"/>
    </xf>
    <xf numFmtId="0" fontId="29" fillId="0" borderId="0" xfId="33" applyFont="1" applyAlignment="1">
      <alignment vertical="top"/>
    </xf>
    <xf numFmtId="0" fontId="29" fillId="0" borderId="13" xfId="33" applyFont="1" applyBorder="1" applyAlignment="1">
      <alignment vertical="top"/>
    </xf>
    <xf numFmtId="0" fontId="27" fillId="0" borderId="12" xfId="33" applyFont="1" applyBorder="1"/>
    <xf numFmtId="2" fontId="23" fillId="0" borderId="0" xfId="0" applyNumberFormat="1" applyFont="1" applyAlignment="1">
      <alignment horizontal="right" vertical="center"/>
    </xf>
    <xf numFmtId="0" fontId="23" fillId="0" borderId="0" xfId="0" applyFont="1"/>
    <xf numFmtId="0" fontId="32" fillId="0" borderId="14" xfId="33" applyFont="1" applyBorder="1" applyAlignment="1">
      <alignment horizontal="left" vertical="center"/>
    </xf>
    <xf numFmtId="0" fontId="29" fillId="0" borderId="15" xfId="33" applyFont="1" applyBorder="1" applyAlignment="1">
      <alignment vertical="top"/>
    </xf>
    <xf numFmtId="0" fontId="32" fillId="0" borderId="0" xfId="33" applyFont="1" applyAlignment="1">
      <alignment horizontal="left" vertical="center"/>
    </xf>
    <xf numFmtId="14" fontId="32" fillId="0" borderId="16" xfId="33" applyNumberFormat="1" applyFont="1" applyBorder="1" applyAlignment="1">
      <alignment horizontal="left" vertical="top"/>
    </xf>
    <xf numFmtId="0" fontId="27" fillId="0" borderId="0" xfId="33" applyFont="1"/>
    <xf numFmtId="0" fontId="29" fillId="0" borderId="12" xfId="33" applyFont="1" applyBorder="1" applyAlignment="1">
      <alignment horizontal="left" vertical="center"/>
    </xf>
    <xf numFmtId="0" fontId="29" fillId="0" borderId="17" xfId="33" applyFont="1" applyBorder="1" applyAlignment="1">
      <alignment vertical="top"/>
    </xf>
    <xf numFmtId="0" fontId="29" fillId="0" borderId="0" xfId="33" applyFont="1" applyAlignment="1">
      <alignment horizontal="left" vertical="center"/>
    </xf>
    <xf numFmtId="0" fontId="29" fillId="0" borderId="18" xfId="33" applyFont="1" applyBorder="1" applyAlignment="1">
      <alignment vertical="top"/>
    </xf>
    <xf numFmtId="10" fontId="32" fillId="0" borderId="19" xfId="33" applyNumberFormat="1" applyFont="1" applyBorder="1" applyAlignment="1">
      <alignment horizontal="left" vertical="top"/>
    </xf>
    <xf numFmtId="0" fontId="20" fillId="0" borderId="0" xfId="33" applyFont="1"/>
    <xf numFmtId="0" fontId="30" fillId="0" borderId="0" xfId="33" applyFont="1"/>
    <xf numFmtId="0" fontId="25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4" fontId="13" fillId="24" borderId="10" xfId="33" applyNumberFormat="1" applyFont="1" applyFill="1" applyBorder="1" applyAlignment="1">
      <alignment horizontal="center" vertical="center" wrapText="1"/>
    </xf>
    <xf numFmtId="4" fontId="23" fillId="0" borderId="10" xfId="45" applyNumberFormat="1" applyBorder="1" applyAlignment="1">
      <alignment horizontal="center" vertical="center" wrapText="1"/>
    </xf>
    <xf numFmtId="4" fontId="23" fillId="0" borderId="10" xfId="45" applyNumberFormat="1" applyFill="1" applyBorder="1" applyAlignment="1">
      <alignment horizontal="center" vertical="center" wrapText="1"/>
    </xf>
    <xf numFmtId="0" fontId="29" fillId="0" borderId="0" xfId="33" applyFont="1" applyAlignment="1">
      <alignment horizontal="center" vertical="top"/>
    </xf>
    <xf numFmtId="0" fontId="29" fillId="0" borderId="15" xfId="33" applyFont="1" applyBorder="1" applyAlignment="1">
      <alignment horizontal="center" vertical="top"/>
    </xf>
    <xf numFmtId="0" fontId="0" fillId="0" borderId="0" xfId="0" applyAlignment="1">
      <alignment horizontal="left"/>
    </xf>
    <xf numFmtId="0" fontId="24" fillId="0" borderId="0" xfId="33" applyFont="1" applyAlignment="1">
      <alignment horizontal="left"/>
    </xf>
    <xf numFmtId="4" fontId="13" fillId="24" borderId="10" xfId="45" applyNumberFormat="1" applyFont="1" applyFill="1" applyBorder="1" applyAlignment="1" applyProtection="1">
      <alignment horizontal="center" vertical="center" wrapText="1"/>
    </xf>
    <xf numFmtId="4" fontId="23" fillId="0" borderId="10" xfId="45" applyNumberFormat="1" applyFill="1" applyBorder="1" applyAlignment="1" applyProtection="1">
      <alignment horizontal="center" vertical="center" wrapText="1"/>
    </xf>
    <xf numFmtId="4" fontId="23" fillId="25" borderId="10" xfId="45" applyNumberForma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4" fontId="23" fillId="0" borderId="0" xfId="0" applyNumberFormat="1" applyFont="1"/>
    <xf numFmtId="1" fontId="13" fillId="24" borderId="10" xfId="33" applyNumberFormat="1" applyFont="1" applyFill="1" applyBorder="1" applyAlignment="1">
      <alignment horizontal="center" vertical="center" wrapText="1"/>
    </xf>
    <xf numFmtId="1" fontId="0" fillId="0" borderId="10" xfId="33" applyNumberFormat="1" applyFont="1" applyBorder="1" applyAlignment="1">
      <alignment horizontal="center" vertical="center" wrapText="1"/>
    </xf>
    <xf numFmtId="0" fontId="29" fillId="0" borderId="0" xfId="33" applyFont="1" applyFill="1" applyBorder="1" applyAlignment="1">
      <alignment horizontal="center" vertical="center" wrapText="1"/>
    </xf>
    <xf numFmtId="14" fontId="32" fillId="0" borderId="19" xfId="33" applyNumberFormat="1" applyFont="1" applyBorder="1" applyAlignment="1">
      <alignment horizontal="left" vertical="top"/>
    </xf>
    <xf numFmtId="1" fontId="0" fillId="0" borderId="10" xfId="33" applyNumberFormat="1" applyFont="1" applyFill="1" applyBorder="1" applyAlignment="1">
      <alignment horizontal="center" vertical="center" wrapText="1"/>
    </xf>
    <xf numFmtId="0" fontId="0" fillId="0" borderId="10" xfId="33" applyFont="1" applyFill="1" applyBorder="1" applyAlignment="1">
      <alignment horizontal="left" vertical="center" wrapText="1"/>
    </xf>
    <xf numFmtId="0" fontId="9" fillId="0" borderId="0" xfId="33" applyFill="1"/>
    <xf numFmtId="2" fontId="13" fillId="0" borderId="0" xfId="0" applyNumberFormat="1" applyFont="1" applyFill="1" applyAlignment="1">
      <alignment horizontal="center" vertical="center"/>
    </xf>
    <xf numFmtId="4" fontId="0" fillId="0" borderId="10" xfId="45" applyNumberFormat="1" applyFont="1" applyBorder="1" applyAlignment="1">
      <alignment horizontal="center" vertical="center" wrapText="1"/>
    </xf>
    <xf numFmtId="4" fontId="23" fillId="26" borderId="10" xfId="45" applyNumberFormat="1" applyFill="1" applyBorder="1" applyAlignment="1">
      <alignment horizontal="center" vertical="center" wrapText="1"/>
    </xf>
    <xf numFmtId="4" fontId="23" fillId="0" borderId="10" xfId="45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3" fillId="0" borderId="0" xfId="3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readingOrder="2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49" fontId="23" fillId="25" borderId="23" xfId="33" applyNumberFormat="1" applyFont="1" applyFill="1" applyBorder="1" applyAlignment="1">
      <alignment horizontal="center" vertical="center" wrapText="1"/>
    </xf>
    <xf numFmtId="49" fontId="23" fillId="25" borderId="24" xfId="33" applyNumberFormat="1" applyFont="1" applyFill="1" applyBorder="1" applyAlignment="1">
      <alignment horizontal="center" vertical="center" wrapText="1"/>
    </xf>
    <xf numFmtId="0" fontId="33" fillId="0" borderId="0" xfId="33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</cellXfs>
  <cellStyles count="48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7000000}"/>
    <cellStyle name="Ênfase2 2" xfId="24" xr:uid="{00000000-0005-0000-0000-000018000000}"/>
    <cellStyle name="Ênfase3 2" xfId="25" xr:uid="{00000000-0005-0000-0000-000019000000}"/>
    <cellStyle name="Ênfase4 2" xfId="26" xr:uid="{00000000-0005-0000-0000-00001A000000}"/>
    <cellStyle name="Ênfase5 2" xfId="27" xr:uid="{00000000-0005-0000-0000-00001B000000}"/>
    <cellStyle name="Ênfase6 2" xfId="28" xr:uid="{00000000-0005-0000-0000-00001C000000}"/>
    <cellStyle name="Entrada 2" xfId="29" xr:uid="{00000000-0005-0000-0000-00001D000000}"/>
    <cellStyle name="Incorreto 2" xfId="30" xr:uid="{00000000-0005-0000-0000-00001E000000}"/>
    <cellStyle name="Moeda 2" xfId="31" xr:uid="{00000000-0005-0000-0000-00001F000000}"/>
    <cellStyle name="Neutra 2" xfId="32" xr:uid="{00000000-0005-0000-0000-000020000000}"/>
    <cellStyle name="Normal" xfId="0" builtinId="0"/>
    <cellStyle name="Normal 2" xfId="33" xr:uid="{00000000-0005-0000-0000-000022000000}"/>
    <cellStyle name="Nota 2" xfId="34" xr:uid="{00000000-0005-0000-0000-000023000000}"/>
    <cellStyle name="Porcentagem 2" xfId="35" xr:uid="{00000000-0005-0000-0000-000024000000}"/>
    <cellStyle name="Saída 2" xfId="36" xr:uid="{00000000-0005-0000-0000-000025000000}"/>
    <cellStyle name="Texto de Aviso 2" xfId="37" xr:uid="{00000000-0005-0000-0000-000026000000}"/>
    <cellStyle name="Texto Explicativo 2" xfId="38" xr:uid="{00000000-0005-0000-0000-000027000000}"/>
    <cellStyle name="Título 1 2" xfId="39" xr:uid="{00000000-0005-0000-0000-000028000000}"/>
    <cellStyle name="Título 2 2" xfId="40" xr:uid="{00000000-0005-0000-0000-000029000000}"/>
    <cellStyle name="Título 3 2" xfId="41" xr:uid="{00000000-0005-0000-0000-00002A000000}"/>
    <cellStyle name="Título 4 2" xfId="42" xr:uid="{00000000-0005-0000-0000-00002B000000}"/>
    <cellStyle name="Título 5" xfId="43" xr:uid="{00000000-0005-0000-0000-00002C000000}"/>
    <cellStyle name="Total 2" xfId="44" xr:uid="{00000000-0005-0000-0000-00002D000000}"/>
    <cellStyle name="Vírgula" xfId="45" builtinId="3"/>
    <cellStyle name="Vírgula 2" xfId="46" xr:uid="{00000000-0005-0000-0000-00002E000000}"/>
    <cellStyle name="Währung" xfId="47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CCC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topLeftCell="A52" zoomScale="90" zoomScaleNormal="90" workbookViewId="0">
      <selection activeCell="E54" sqref="E54"/>
    </sheetView>
  </sheetViews>
  <sheetFormatPr defaultRowHeight="15" x14ac:dyDescent="0.2"/>
  <cols>
    <col min="2" max="2" width="14.9296875" customWidth="1"/>
    <col min="3" max="3" width="63.76171875" customWidth="1"/>
    <col min="4" max="4" width="9.14453125" customWidth="1"/>
    <col min="5" max="5" width="11.1640625" style="11" customWidth="1"/>
    <col min="6" max="6" width="16.8125" customWidth="1"/>
    <col min="7" max="7" width="16.140625" customWidth="1"/>
    <col min="8" max="8" width="16.27734375" customWidth="1"/>
    <col min="9" max="9" width="11.703125" customWidth="1"/>
    <col min="10" max="10" width="14.66015625" style="17" customWidth="1"/>
    <col min="11" max="16" width="12.5078125" customWidth="1"/>
  </cols>
  <sheetData>
    <row r="1" spans="1:12" x14ac:dyDescent="0.2">
      <c r="C1" s="1"/>
    </row>
    <row r="2" spans="1:12" ht="21" customHeight="1" x14ac:dyDescent="0.2">
      <c r="A2" s="80"/>
      <c r="B2" s="80"/>
      <c r="C2" s="80"/>
      <c r="D2" s="80"/>
      <c r="E2" s="80"/>
      <c r="F2" s="80"/>
      <c r="G2" s="80"/>
      <c r="H2" s="80"/>
      <c r="I2" s="2"/>
    </row>
    <row r="3" spans="1:12" ht="21" customHeight="1" x14ac:dyDescent="0.2">
      <c r="A3" s="80"/>
      <c r="B3" s="80"/>
      <c r="C3" s="80"/>
      <c r="D3" s="80"/>
      <c r="E3" s="80"/>
      <c r="F3" s="80"/>
      <c r="G3" s="80"/>
      <c r="H3" s="80"/>
      <c r="I3" s="2"/>
    </row>
    <row r="4" spans="1:12" ht="19.5" customHeight="1" x14ac:dyDescent="0.2">
      <c r="A4" s="80" t="s">
        <v>146</v>
      </c>
      <c r="B4" s="80"/>
      <c r="C4" s="80"/>
      <c r="D4" s="80"/>
      <c r="E4" s="80"/>
      <c r="F4" s="80"/>
      <c r="G4" s="80"/>
      <c r="H4" s="80"/>
      <c r="I4" s="2"/>
    </row>
    <row r="5" spans="1:12" ht="30" customHeight="1" x14ac:dyDescent="0.2">
      <c r="A5" s="80" t="s">
        <v>199</v>
      </c>
      <c r="B5" s="80"/>
      <c r="C5" s="80"/>
      <c r="D5" s="80"/>
      <c r="E5" s="80"/>
      <c r="F5" s="80"/>
      <c r="G5" s="80"/>
      <c r="H5" s="80"/>
      <c r="I5" s="2"/>
    </row>
    <row r="6" spans="1:12" ht="16.5" customHeight="1" x14ac:dyDescent="0.2">
      <c r="A6" s="27"/>
      <c r="B6" s="27"/>
      <c r="C6" s="27"/>
      <c r="D6" s="27"/>
      <c r="E6" s="27"/>
      <c r="F6" s="27"/>
      <c r="G6" s="27"/>
      <c r="H6" s="27"/>
      <c r="I6" s="2"/>
    </row>
    <row r="7" spans="1:12" s="34" customFormat="1" ht="17.100000000000001" customHeight="1" x14ac:dyDescent="0.2">
      <c r="A7" s="29" t="s">
        <v>68</v>
      </c>
      <c r="B7" s="30"/>
      <c r="C7" s="30"/>
      <c r="D7" s="29" t="s">
        <v>99</v>
      </c>
      <c r="E7" s="52"/>
      <c r="F7" s="30"/>
      <c r="G7" s="30"/>
      <c r="H7" s="31" t="s">
        <v>69</v>
      </c>
      <c r="I7" s="32"/>
      <c r="J7" s="33"/>
    </row>
    <row r="8" spans="1:12" s="34" customFormat="1" ht="17.100000000000001" customHeight="1" x14ac:dyDescent="0.2">
      <c r="A8" s="35" t="s">
        <v>198</v>
      </c>
      <c r="B8" s="36"/>
      <c r="C8" s="36"/>
      <c r="D8" s="35" t="s">
        <v>155</v>
      </c>
      <c r="E8" s="53"/>
      <c r="F8" s="36"/>
      <c r="G8" s="36"/>
      <c r="H8" s="64"/>
      <c r="I8" s="32"/>
      <c r="J8" s="33"/>
    </row>
    <row r="9" spans="1:12" s="34" customFormat="1" ht="6.75" customHeight="1" x14ac:dyDescent="0.2">
      <c r="A9" s="37"/>
      <c r="B9" s="30"/>
      <c r="C9" s="30"/>
      <c r="D9" s="37"/>
      <c r="E9" s="52"/>
      <c r="F9" s="30"/>
      <c r="G9" s="30"/>
      <c r="H9" s="38"/>
      <c r="I9" s="39"/>
      <c r="J9" s="33"/>
    </row>
    <row r="10" spans="1:12" s="34" customFormat="1" ht="17.100000000000001" customHeight="1" x14ac:dyDescent="0.2">
      <c r="A10" s="40" t="s">
        <v>100</v>
      </c>
      <c r="B10" s="30"/>
      <c r="C10" s="41"/>
      <c r="D10" s="42" t="s">
        <v>101</v>
      </c>
      <c r="E10" s="52"/>
      <c r="F10" s="30"/>
      <c r="G10" s="30"/>
      <c r="H10" s="31" t="s">
        <v>200</v>
      </c>
      <c r="I10" s="81"/>
      <c r="J10" s="82"/>
      <c r="L10" s="59"/>
    </row>
    <row r="11" spans="1:12" s="34" customFormat="1" ht="17.100000000000001" customHeight="1" x14ac:dyDescent="0.2">
      <c r="A11" s="35" t="s">
        <v>147</v>
      </c>
      <c r="B11" s="36"/>
      <c r="C11" s="43"/>
      <c r="D11" s="35"/>
      <c r="E11" s="53"/>
      <c r="F11" s="36"/>
      <c r="G11" s="43"/>
      <c r="H11" s="44"/>
      <c r="I11" s="81"/>
      <c r="J11" s="82"/>
      <c r="L11" s="60"/>
    </row>
    <row r="12" spans="1:12" ht="15.75" customHeight="1" x14ac:dyDescent="0.2">
      <c r="A12" s="73"/>
      <c r="B12" s="73"/>
      <c r="C12" s="73"/>
      <c r="D12" s="73"/>
      <c r="E12" s="73"/>
      <c r="F12" s="73"/>
      <c r="G12" s="73"/>
      <c r="H12" s="73"/>
      <c r="I12" s="24"/>
    </row>
    <row r="13" spans="1:12" ht="48.75" customHeight="1" x14ac:dyDescent="0.2">
      <c r="A13" s="13" t="s">
        <v>0</v>
      </c>
      <c r="B13" s="13" t="s">
        <v>1</v>
      </c>
      <c r="C13" s="13" t="s">
        <v>2</v>
      </c>
      <c r="D13" s="13" t="s">
        <v>3</v>
      </c>
      <c r="E13" s="14" t="s">
        <v>4</v>
      </c>
      <c r="F13" s="14" t="s">
        <v>106</v>
      </c>
      <c r="G13" s="14" t="s">
        <v>107</v>
      </c>
      <c r="H13" s="14" t="s">
        <v>5</v>
      </c>
      <c r="I13" s="2"/>
      <c r="J13" s="24"/>
      <c r="K13" s="63"/>
    </row>
    <row r="14" spans="1:12" ht="25.5" customHeight="1" x14ac:dyDescent="0.2">
      <c r="A14" s="61">
        <v>1</v>
      </c>
      <c r="B14" s="25"/>
      <c r="C14" s="26" t="s">
        <v>19</v>
      </c>
      <c r="D14" s="26"/>
      <c r="E14" s="49"/>
      <c r="F14" s="49"/>
      <c r="G14" s="58"/>
      <c r="H14" s="56">
        <f>SUM(H15:H17)</f>
        <v>0</v>
      </c>
      <c r="I14" s="2">
        <v>1.25</v>
      </c>
      <c r="J14" s="59"/>
      <c r="K14" s="59"/>
    </row>
    <row r="15" spans="1:12" ht="39.75" customHeight="1" x14ac:dyDescent="0.2">
      <c r="A15" s="62" t="s">
        <v>6</v>
      </c>
      <c r="B15" s="16" t="s">
        <v>108</v>
      </c>
      <c r="C15" s="20" t="s">
        <v>98</v>
      </c>
      <c r="D15" s="16" t="s">
        <v>20</v>
      </c>
      <c r="E15" s="50">
        <f>20*5/2</f>
        <v>50</v>
      </c>
      <c r="F15" s="50"/>
      <c r="G15" s="50"/>
      <c r="H15" s="57"/>
      <c r="I15" s="2"/>
      <c r="J15" s="59"/>
      <c r="K15" s="59"/>
    </row>
    <row r="16" spans="1:12" ht="39.75" customHeight="1" x14ac:dyDescent="0.2">
      <c r="A16" s="62" t="s">
        <v>7</v>
      </c>
      <c r="B16" s="16" t="s">
        <v>156</v>
      </c>
      <c r="C16" s="20" t="s">
        <v>157</v>
      </c>
      <c r="D16" s="16" t="s">
        <v>20</v>
      </c>
      <c r="E16" s="50">
        <f>100*5/2</f>
        <v>250</v>
      </c>
      <c r="F16" s="50"/>
      <c r="G16" s="50"/>
      <c r="H16" s="57"/>
      <c r="I16" s="2"/>
      <c r="J16" s="59"/>
      <c r="K16" s="59"/>
    </row>
    <row r="17" spans="1:11" ht="39.75" customHeight="1" x14ac:dyDescent="0.2">
      <c r="A17" s="62" t="s">
        <v>8</v>
      </c>
      <c r="B17" s="16" t="s">
        <v>109</v>
      </c>
      <c r="C17" s="20" t="s">
        <v>72</v>
      </c>
      <c r="D17" s="16" t="s">
        <v>18</v>
      </c>
      <c r="E17" s="69">
        <f>400*5/2</f>
        <v>1000</v>
      </c>
      <c r="F17" s="50"/>
      <c r="G17" s="50"/>
      <c r="H17" s="57"/>
      <c r="I17" s="2"/>
      <c r="J17" s="59"/>
      <c r="K17" s="59"/>
    </row>
    <row r="18" spans="1:11" ht="24.95" customHeight="1" x14ac:dyDescent="0.2">
      <c r="A18" s="61">
        <v>2</v>
      </c>
      <c r="B18" s="25"/>
      <c r="C18" s="26" t="s">
        <v>22</v>
      </c>
      <c r="D18" s="26"/>
      <c r="E18" s="49"/>
      <c r="F18" s="49"/>
      <c r="G18" s="58"/>
      <c r="H18" s="56"/>
      <c r="I18" s="2"/>
      <c r="J18" s="59"/>
      <c r="K18" s="59"/>
    </row>
    <row r="19" spans="1:11" ht="30" customHeight="1" x14ac:dyDescent="0.2">
      <c r="A19" s="62" t="s">
        <v>9</v>
      </c>
      <c r="B19" s="16" t="s">
        <v>110</v>
      </c>
      <c r="C19" s="12" t="s">
        <v>23</v>
      </c>
      <c r="D19" s="16" t="s">
        <v>20</v>
      </c>
      <c r="E19" s="50">
        <f>100*5</f>
        <v>500</v>
      </c>
      <c r="F19" s="50"/>
      <c r="G19" s="50"/>
      <c r="H19" s="57"/>
      <c r="I19" s="2"/>
      <c r="J19" s="59"/>
      <c r="K19" s="59"/>
    </row>
    <row r="20" spans="1:11" ht="30" customHeight="1" x14ac:dyDescent="0.2">
      <c r="A20" s="62" t="s">
        <v>10</v>
      </c>
      <c r="B20" s="16" t="s">
        <v>196</v>
      </c>
      <c r="C20" s="12" t="s">
        <v>197</v>
      </c>
      <c r="D20" s="16" t="s">
        <v>20</v>
      </c>
      <c r="E20" s="50">
        <f>100*5</f>
        <v>500</v>
      </c>
      <c r="F20" s="50"/>
      <c r="G20" s="50"/>
      <c r="H20" s="57"/>
      <c r="I20" s="2"/>
      <c r="J20" s="59"/>
      <c r="K20" s="59"/>
    </row>
    <row r="21" spans="1:11" ht="30" customHeight="1" x14ac:dyDescent="0.2">
      <c r="A21" s="62" t="s">
        <v>195</v>
      </c>
      <c r="B21" s="16" t="s">
        <v>158</v>
      </c>
      <c r="C21" s="12" t="s">
        <v>159</v>
      </c>
      <c r="D21" s="16" t="s">
        <v>20</v>
      </c>
      <c r="E21" s="50">
        <f>700*5</f>
        <v>3500</v>
      </c>
      <c r="F21" s="50"/>
      <c r="G21" s="50"/>
      <c r="H21" s="57"/>
      <c r="I21" s="2"/>
      <c r="J21" s="59"/>
      <c r="K21" s="59"/>
    </row>
    <row r="22" spans="1:11" ht="24.95" customHeight="1" x14ac:dyDescent="0.2">
      <c r="A22" s="61">
        <v>3</v>
      </c>
      <c r="B22" s="25"/>
      <c r="C22" s="26" t="s">
        <v>160</v>
      </c>
      <c r="D22" s="26"/>
      <c r="E22" s="49"/>
      <c r="F22" s="49"/>
      <c r="G22" s="58"/>
      <c r="H22" s="56"/>
      <c r="I22" s="2"/>
      <c r="J22" s="59"/>
      <c r="K22" s="59"/>
    </row>
    <row r="23" spans="1:11" s="21" customFormat="1" ht="39.75" customHeight="1" x14ac:dyDescent="0.2">
      <c r="A23" s="65" t="s">
        <v>11</v>
      </c>
      <c r="B23" s="22" t="s">
        <v>114</v>
      </c>
      <c r="C23" s="66" t="s">
        <v>75</v>
      </c>
      <c r="D23" s="22" t="s">
        <v>18</v>
      </c>
      <c r="E23" s="51">
        <f>300*5/2</f>
        <v>750</v>
      </c>
      <c r="F23" s="51"/>
      <c r="G23" s="70"/>
      <c r="H23" s="57"/>
      <c r="I23" s="67"/>
      <c r="J23" s="68"/>
      <c r="K23" s="68"/>
    </row>
    <row r="24" spans="1:11" ht="39.75" customHeight="1" x14ac:dyDescent="0.2">
      <c r="A24" s="62" t="s">
        <v>12</v>
      </c>
      <c r="B24" s="16" t="s">
        <v>111</v>
      </c>
      <c r="C24" s="20" t="s">
        <v>70</v>
      </c>
      <c r="D24" s="16" t="s">
        <v>24</v>
      </c>
      <c r="E24" s="50">
        <f>2000*5/2</f>
        <v>5000</v>
      </c>
      <c r="F24" s="50"/>
      <c r="G24" s="70"/>
      <c r="H24" s="57"/>
      <c r="I24" s="2"/>
      <c r="J24" s="59"/>
      <c r="K24" s="59"/>
    </row>
    <row r="25" spans="1:11" ht="39.75" customHeight="1" x14ac:dyDescent="0.2">
      <c r="A25" s="62" t="s">
        <v>13</v>
      </c>
      <c r="B25" s="16" t="s">
        <v>112</v>
      </c>
      <c r="C25" s="20" t="s">
        <v>71</v>
      </c>
      <c r="D25" s="16" t="s">
        <v>24</v>
      </c>
      <c r="E25" s="50">
        <f>1000*5/2</f>
        <v>2500</v>
      </c>
      <c r="F25" s="50"/>
      <c r="G25" s="70"/>
      <c r="H25" s="57"/>
      <c r="I25" s="2"/>
      <c r="J25" s="59"/>
      <c r="K25" s="59"/>
    </row>
    <row r="26" spans="1:11" ht="55.5" customHeight="1" x14ac:dyDescent="0.2">
      <c r="A26" s="62" t="s">
        <v>163</v>
      </c>
      <c r="B26" s="16" t="s">
        <v>113</v>
      </c>
      <c r="C26" s="20" t="s">
        <v>74</v>
      </c>
      <c r="D26" s="16" t="s">
        <v>20</v>
      </c>
      <c r="E26" s="50">
        <f>60*5/2</f>
        <v>150</v>
      </c>
      <c r="F26" s="50"/>
      <c r="G26" s="70"/>
      <c r="H26" s="57"/>
      <c r="I26" s="2"/>
      <c r="J26" s="59"/>
      <c r="K26" s="59"/>
    </row>
    <row r="27" spans="1:11" ht="24.95" customHeight="1" x14ac:dyDescent="0.2">
      <c r="A27" s="61">
        <v>4</v>
      </c>
      <c r="B27" s="25"/>
      <c r="C27" s="26" t="s">
        <v>25</v>
      </c>
      <c r="D27" s="26"/>
      <c r="E27" s="49"/>
      <c r="F27" s="49"/>
      <c r="G27" s="58"/>
      <c r="H27" s="56"/>
      <c r="I27" s="2"/>
      <c r="J27" s="59"/>
      <c r="K27" s="59"/>
    </row>
    <row r="28" spans="1:11" ht="39.75" customHeight="1" x14ac:dyDescent="0.2">
      <c r="A28" s="62" t="s">
        <v>14</v>
      </c>
      <c r="B28" s="16" t="s">
        <v>115</v>
      </c>
      <c r="C28" s="20" t="s">
        <v>76</v>
      </c>
      <c r="D28" s="16" t="s">
        <v>18</v>
      </c>
      <c r="E28" s="50">
        <f>400*5/2</f>
        <v>1000</v>
      </c>
      <c r="F28" s="50"/>
      <c r="G28" s="50"/>
      <c r="H28" s="57"/>
      <c r="I28" s="2"/>
      <c r="J28" s="59"/>
      <c r="K28" s="59"/>
    </row>
    <row r="29" spans="1:11" ht="39.75" customHeight="1" x14ac:dyDescent="0.2">
      <c r="A29" s="62" t="s">
        <v>15</v>
      </c>
      <c r="B29" s="16" t="s">
        <v>116</v>
      </c>
      <c r="C29" s="20" t="s">
        <v>77</v>
      </c>
      <c r="D29" s="16" t="s">
        <v>18</v>
      </c>
      <c r="E29" s="50">
        <f>400*5/2</f>
        <v>1000</v>
      </c>
      <c r="F29" s="50"/>
      <c r="G29" s="50"/>
      <c r="H29" s="57"/>
      <c r="I29" s="2"/>
      <c r="J29" s="59"/>
      <c r="K29" s="59"/>
    </row>
    <row r="30" spans="1:11" ht="55.5" customHeight="1" x14ac:dyDescent="0.2">
      <c r="A30" s="62" t="s">
        <v>161</v>
      </c>
      <c r="B30" s="16" t="s">
        <v>117</v>
      </c>
      <c r="C30" s="20" t="s">
        <v>78</v>
      </c>
      <c r="D30" s="16" t="s">
        <v>18</v>
      </c>
      <c r="E30" s="50">
        <f>1500*5/2</f>
        <v>3750</v>
      </c>
      <c r="F30" s="50"/>
      <c r="G30" s="50"/>
      <c r="H30" s="57"/>
      <c r="I30" s="2"/>
      <c r="J30" s="59"/>
      <c r="K30" s="59"/>
    </row>
    <row r="31" spans="1:11" ht="39.75" customHeight="1" x14ac:dyDescent="0.2">
      <c r="A31" s="62" t="s">
        <v>162</v>
      </c>
      <c r="B31" s="16" t="s">
        <v>118</v>
      </c>
      <c r="C31" s="20" t="s">
        <v>79</v>
      </c>
      <c r="D31" s="16" t="s">
        <v>18</v>
      </c>
      <c r="E31" s="50">
        <f>300*5/2</f>
        <v>750</v>
      </c>
      <c r="F31" s="50"/>
      <c r="G31" s="50"/>
      <c r="H31" s="57"/>
      <c r="I31" s="2"/>
      <c r="J31" s="59"/>
      <c r="K31" s="59"/>
    </row>
    <row r="32" spans="1:11" ht="39.75" customHeight="1" x14ac:dyDescent="0.2">
      <c r="A32" s="62" t="s">
        <v>164</v>
      </c>
      <c r="B32" s="16" t="s">
        <v>119</v>
      </c>
      <c r="C32" s="20" t="s">
        <v>80</v>
      </c>
      <c r="D32" s="16" t="s">
        <v>18</v>
      </c>
      <c r="E32" s="50">
        <f>1500*5/2</f>
        <v>3750</v>
      </c>
      <c r="F32" s="50"/>
      <c r="G32" s="50"/>
      <c r="H32" s="57"/>
      <c r="I32" s="2"/>
      <c r="J32" s="59"/>
      <c r="K32" s="59"/>
    </row>
    <row r="33" spans="1:11" ht="39.75" customHeight="1" x14ac:dyDescent="0.2">
      <c r="A33" s="62" t="s">
        <v>165</v>
      </c>
      <c r="B33" s="16" t="s">
        <v>120</v>
      </c>
      <c r="C33" s="20" t="s">
        <v>81</v>
      </c>
      <c r="D33" s="16" t="s">
        <v>18</v>
      </c>
      <c r="E33" s="50">
        <f>1000*5/2</f>
        <v>2500</v>
      </c>
      <c r="F33" s="50"/>
      <c r="G33" s="50"/>
      <c r="H33" s="57"/>
      <c r="I33" s="2"/>
      <c r="J33" s="59"/>
      <c r="K33" s="59"/>
    </row>
    <row r="34" spans="1:11" ht="55.5" customHeight="1" x14ac:dyDescent="0.2">
      <c r="A34" s="62" t="s">
        <v>166</v>
      </c>
      <c r="B34" s="16" t="s">
        <v>121</v>
      </c>
      <c r="C34" s="20" t="s">
        <v>82</v>
      </c>
      <c r="D34" s="16" t="s">
        <v>18</v>
      </c>
      <c r="E34" s="50">
        <f>250*5/2</f>
        <v>625</v>
      </c>
      <c r="F34" s="50"/>
      <c r="G34" s="50"/>
      <c r="H34" s="57"/>
      <c r="I34" s="2"/>
      <c r="J34" s="59"/>
      <c r="K34" s="59"/>
    </row>
    <row r="35" spans="1:11" ht="24.95" customHeight="1" x14ac:dyDescent="0.2">
      <c r="A35" s="61">
        <v>5</v>
      </c>
      <c r="B35" s="25"/>
      <c r="C35" s="26" t="s">
        <v>30</v>
      </c>
      <c r="D35" s="26"/>
      <c r="E35" s="49"/>
      <c r="F35" s="49"/>
      <c r="G35" s="58"/>
      <c r="H35" s="56"/>
      <c r="I35" s="2"/>
      <c r="J35" s="59"/>
      <c r="K35" s="59"/>
    </row>
    <row r="36" spans="1:11" ht="70.5" customHeight="1" x14ac:dyDescent="0.2">
      <c r="A36" s="62" t="s">
        <v>16</v>
      </c>
      <c r="B36" s="16" t="s">
        <v>122</v>
      </c>
      <c r="C36" s="20" t="s">
        <v>83</v>
      </c>
      <c r="D36" s="16" t="s">
        <v>18</v>
      </c>
      <c r="E36" s="50">
        <f>300*5/2</f>
        <v>750</v>
      </c>
      <c r="F36" s="50"/>
      <c r="G36" s="50"/>
      <c r="H36" s="57"/>
      <c r="I36" s="2"/>
      <c r="J36" s="59"/>
      <c r="K36" s="59"/>
    </row>
    <row r="37" spans="1:11" ht="24.95" customHeight="1" x14ac:dyDescent="0.2">
      <c r="A37" s="61">
        <v>6</v>
      </c>
      <c r="B37" s="25"/>
      <c r="C37" s="26" t="s">
        <v>33</v>
      </c>
      <c r="D37" s="26"/>
      <c r="E37" s="49"/>
      <c r="F37" s="49"/>
      <c r="G37" s="58"/>
      <c r="H37" s="56"/>
      <c r="I37" s="2"/>
      <c r="J37" s="59"/>
      <c r="K37" s="59"/>
    </row>
    <row r="38" spans="1:11" ht="115.5" customHeight="1" x14ac:dyDescent="0.2">
      <c r="A38" s="62" t="s">
        <v>26</v>
      </c>
      <c r="B38" s="16" t="s">
        <v>123</v>
      </c>
      <c r="C38" s="20" t="s">
        <v>154</v>
      </c>
      <c r="D38" s="16" t="s">
        <v>17</v>
      </c>
      <c r="E38" s="50">
        <f>50*5/2</f>
        <v>125</v>
      </c>
      <c r="F38" s="50"/>
      <c r="G38" s="50"/>
      <c r="H38" s="57"/>
      <c r="I38" s="2"/>
      <c r="J38" s="59"/>
      <c r="K38" s="59"/>
    </row>
    <row r="39" spans="1:11" ht="134.25" customHeight="1" x14ac:dyDescent="0.2">
      <c r="A39" s="62" t="s">
        <v>27</v>
      </c>
      <c r="B39" s="16" t="s">
        <v>124</v>
      </c>
      <c r="C39" s="20" t="s">
        <v>152</v>
      </c>
      <c r="D39" s="16" t="s">
        <v>17</v>
      </c>
      <c r="E39" s="50">
        <f>40*5/2</f>
        <v>100</v>
      </c>
      <c r="F39" s="50"/>
      <c r="G39" s="50"/>
      <c r="H39" s="57"/>
      <c r="I39" s="2"/>
      <c r="J39" s="59"/>
      <c r="K39" s="59"/>
    </row>
    <row r="40" spans="1:11" ht="134.25" customHeight="1" x14ac:dyDescent="0.2">
      <c r="A40" s="62" t="s">
        <v>28</v>
      </c>
      <c r="B40" s="16" t="s">
        <v>167</v>
      </c>
      <c r="C40" s="20" t="s">
        <v>168</v>
      </c>
      <c r="D40" s="16" t="s">
        <v>17</v>
      </c>
      <c r="E40" s="50">
        <f>35*5/2</f>
        <v>87.5</v>
      </c>
      <c r="F40" s="50"/>
      <c r="G40" s="50"/>
      <c r="H40" s="57"/>
      <c r="I40" s="2"/>
      <c r="J40" s="59"/>
      <c r="K40" s="59"/>
    </row>
    <row r="41" spans="1:11" ht="150" customHeight="1" x14ac:dyDescent="0.2">
      <c r="A41" s="62" t="s">
        <v>29</v>
      </c>
      <c r="B41" s="16" t="s">
        <v>125</v>
      </c>
      <c r="C41" s="20" t="s">
        <v>153</v>
      </c>
      <c r="D41" s="16" t="s">
        <v>17</v>
      </c>
      <c r="E41" s="50">
        <f>50*5/2</f>
        <v>125</v>
      </c>
      <c r="F41" s="50"/>
      <c r="G41" s="50"/>
      <c r="H41" s="57"/>
      <c r="I41" s="2"/>
      <c r="J41" s="59"/>
      <c r="K41" s="59"/>
    </row>
    <row r="42" spans="1:11" ht="24.95" customHeight="1" x14ac:dyDescent="0.2">
      <c r="A42" s="61">
        <v>7</v>
      </c>
      <c r="B42" s="25"/>
      <c r="C42" s="26" t="s">
        <v>34</v>
      </c>
      <c r="D42" s="26"/>
      <c r="E42" s="49"/>
      <c r="F42" s="49"/>
      <c r="G42" s="58"/>
      <c r="H42" s="56"/>
      <c r="I42" s="2"/>
      <c r="J42" s="59"/>
      <c r="K42" s="59"/>
    </row>
    <row r="43" spans="1:11" ht="84" customHeight="1" x14ac:dyDescent="0.2">
      <c r="A43" s="62" t="s">
        <v>31</v>
      </c>
      <c r="B43" s="16" t="s">
        <v>126</v>
      </c>
      <c r="C43" s="20" t="s">
        <v>148</v>
      </c>
      <c r="D43" s="16" t="s">
        <v>17</v>
      </c>
      <c r="E43" s="50">
        <f>50*5/2</f>
        <v>125</v>
      </c>
      <c r="F43" s="50"/>
      <c r="G43" s="50"/>
      <c r="H43" s="57"/>
      <c r="I43" s="2"/>
      <c r="J43" s="59"/>
      <c r="K43" s="59"/>
    </row>
    <row r="44" spans="1:11" ht="99.75" customHeight="1" x14ac:dyDescent="0.2">
      <c r="A44" s="62" t="s">
        <v>32</v>
      </c>
      <c r="B44" s="16" t="s">
        <v>127</v>
      </c>
      <c r="C44" s="20" t="s">
        <v>149</v>
      </c>
      <c r="D44" s="16" t="s">
        <v>17</v>
      </c>
      <c r="E44" s="50">
        <f>50*5/2</f>
        <v>125</v>
      </c>
      <c r="F44" s="50"/>
      <c r="G44" s="50"/>
      <c r="H44" s="57"/>
      <c r="I44" s="2"/>
      <c r="J44" s="59"/>
      <c r="K44" s="59"/>
    </row>
    <row r="45" spans="1:11" ht="84" customHeight="1" x14ac:dyDescent="0.2">
      <c r="A45" s="62" t="s">
        <v>169</v>
      </c>
      <c r="B45" s="16" t="s">
        <v>128</v>
      </c>
      <c r="C45" s="20" t="s">
        <v>150</v>
      </c>
      <c r="D45" s="16" t="s">
        <v>17</v>
      </c>
      <c r="E45" s="50">
        <f>50*5/2</f>
        <v>125</v>
      </c>
      <c r="F45" s="50"/>
      <c r="G45" s="50"/>
      <c r="H45" s="57"/>
      <c r="I45" s="2"/>
      <c r="J45" s="59"/>
      <c r="K45" s="59"/>
    </row>
    <row r="46" spans="1:11" ht="84" customHeight="1" x14ac:dyDescent="0.2">
      <c r="A46" s="62" t="s">
        <v>170</v>
      </c>
      <c r="B46" s="16" t="s">
        <v>129</v>
      </c>
      <c r="C46" s="20" t="s">
        <v>151</v>
      </c>
      <c r="D46" s="16" t="s">
        <v>17</v>
      </c>
      <c r="E46" s="50">
        <f>50*5/2</f>
        <v>125</v>
      </c>
      <c r="F46" s="50"/>
      <c r="G46" s="50"/>
      <c r="H46" s="57"/>
      <c r="I46" s="2"/>
      <c r="J46" s="59"/>
      <c r="K46" s="59"/>
    </row>
    <row r="47" spans="1:11" ht="24.95" customHeight="1" x14ac:dyDescent="0.2">
      <c r="A47" s="61">
        <v>8</v>
      </c>
      <c r="B47" s="25"/>
      <c r="C47" s="26" t="s">
        <v>44</v>
      </c>
      <c r="D47" s="26"/>
      <c r="E47" s="49"/>
      <c r="F47" s="49"/>
      <c r="G47" s="58"/>
      <c r="H47" s="56"/>
      <c r="I47" s="2"/>
      <c r="J47" s="59"/>
      <c r="K47" s="59"/>
    </row>
    <row r="48" spans="1:11" ht="39" customHeight="1" x14ac:dyDescent="0.2">
      <c r="A48" s="62" t="s">
        <v>35</v>
      </c>
      <c r="B48" s="16" t="s">
        <v>130</v>
      </c>
      <c r="C48" s="20" t="s">
        <v>84</v>
      </c>
      <c r="D48" s="16" t="s">
        <v>17</v>
      </c>
      <c r="E48" s="69">
        <f>15*5/2</f>
        <v>37.5</v>
      </c>
      <c r="F48" s="50"/>
      <c r="G48" s="50"/>
      <c r="H48" s="57"/>
      <c r="I48" s="2"/>
      <c r="J48" s="59"/>
      <c r="K48" s="59"/>
    </row>
    <row r="49" spans="1:11" ht="39" customHeight="1" x14ac:dyDescent="0.2">
      <c r="A49" s="62" t="s">
        <v>36</v>
      </c>
      <c r="B49" s="16" t="s">
        <v>171</v>
      </c>
      <c r="C49" s="20" t="s">
        <v>172</v>
      </c>
      <c r="D49" s="16" t="s">
        <v>17</v>
      </c>
      <c r="E49" s="50">
        <f>10*5/2</f>
        <v>25</v>
      </c>
      <c r="F49" s="50"/>
      <c r="G49" s="50"/>
      <c r="H49" s="57"/>
      <c r="I49" s="2"/>
      <c r="J49" s="59"/>
      <c r="K49" s="59"/>
    </row>
    <row r="50" spans="1:11" ht="70.5" customHeight="1" x14ac:dyDescent="0.2">
      <c r="A50" s="62" t="s">
        <v>37</v>
      </c>
      <c r="B50" s="16" t="s">
        <v>131</v>
      </c>
      <c r="C50" s="20" t="s">
        <v>85</v>
      </c>
      <c r="D50" s="16" t="s">
        <v>18</v>
      </c>
      <c r="E50" s="50">
        <f>8*5/2</f>
        <v>20</v>
      </c>
      <c r="F50" s="50"/>
      <c r="G50" s="50"/>
      <c r="H50" s="57"/>
      <c r="I50" s="2"/>
      <c r="J50" s="59"/>
      <c r="K50" s="59"/>
    </row>
    <row r="51" spans="1:11" ht="70.5" customHeight="1" x14ac:dyDescent="0.2">
      <c r="A51" s="62" t="s">
        <v>38</v>
      </c>
      <c r="B51" s="16" t="s">
        <v>132</v>
      </c>
      <c r="C51" s="20" t="s">
        <v>86</v>
      </c>
      <c r="D51" s="16" t="s">
        <v>18</v>
      </c>
      <c r="E51" s="50">
        <f>8*5/2</f>
        <v>20</v>
      </c>
      <c r="F51" s="50"/>
      <c r="G51" s="50"/>
      <c r="H51" s="57"/>
      <c r="I51" s="2"/>
      <c r="J51" s="59"/>
      <c r="K51" s="59"/>
    </row>
    <row r="52" spans="1:11" ht="24.95" customHeight="1" x14ac:dyDescent="0.2">
      <c r="A52" s="61">
        <v>9</v>
      </c>
      <c r="B52" s="25"/>
      <c r="C52" s="26" t="s">
        <v>45</v>
      </c>
      <c r="D52" s="26"/>
      <c r="E52" s="49"/>
      <c r="F52" s="49"/>
      <c r="G52" s="58"/>
      <c r="H52" s="56"/>
      <c r="I52" s="2"/>
      <c r="J52" s="59"/>
      <c r="K52" s="59"/>
    </row>
    <row r="53" spans="1:11" ht="39" customHeight="1" x14ac:dyDescent="0.2">
      <c r="A53" s="62" t="s">
        <v>39</v>
      </c>
      <c r="B53" s="16" t="s">
        <v>133</v>
      </c>
      <c r="C53" s="20" t="s">
        <v>87</v>
      </c>
      <c r="D53" s="16" t="s">
        <v>18</v>
      </c>
      <c r="E53" s="71">
        <v>15000</v>
      </c>
      <c r="F53" s="50"/>
      <c r="G53" s="50"/>
      <c r="H53" s="57"/>
      <c r="I53" s="2"/>
      <c r="J53" s="59"/>
      <c r="K53" s="59"/>
    </row>
    <row r="54" spans="1:11" ht="54.75" customHeight="1" x14ac:dyDescent="0.2">
      <c r="A54" s="62" t="s">
        <v>40</v>
      </c>
      <c r="B54" s="16" t="s">
        <v>134</v>
      </c>
      <c r="C54" s="20" t="s">
        <v>88</v>
      </c>
      <c r="D54" s="16" t="s">
        <v>18</v>
      </c>
      <c r="E54" s="50">
        <f>100*5/2</f>
        <v>250</v>
      </c>
      <c r="F54" s="50"/>
      <c r="G54" s="50"/>
      <c r="H54" s="57"/>
      <c r="I54" s="2"/>
      <c r="J54" s="59"/>
      <c r="K54" s="59"/>
    </row>
    <row r="55" spans="1:11" ht="39" customHeight="1" x14ac:dyDescent="0.2">
      <c r="A55" s="62" t="s">
        <v>41</v>
      </c>
      <c r="B55" s="16" t="s">
        <v>135</v>
      </c>
      <c r="C55" s="20" t="s">
        <v>89</v>
      </c>
      <c r="D55" s="16" t="s">
        <v>18</v>
      </c>
      <c r="E55" s="50">
        <f>100*5/2</f>
        <v>250</v>
      </c>
      <c r="F55" s="50"/>
      <c r="G55" s="50"/>
      <c r="H55" s="57"/>
      <c r="I55" s="2"/>
      <c r="J55" s="59"/>
      <c r="K55" s="59"/>
    </row>
    <row r="56" spans="1:11" ht="39" customHeight="1" x14ac:dyDescent="0.2">
      <c r="A56" s="62" t="s">
        <v>42</v>
      </c>
      <c r="B56" s="16" t="s">
        <v>136</v>
      </c>
      <c r="C56" s="20" t="s">
        <v>90</v>
      </c>
      <c r="D56" s="16" t="s">
        <v>18</v>
      </c>
      <c r="E56" s="50">
        <f>200*5/2</f>
        <v>500</v>
      </c>
      <c r="F56" s="50"/>
      <c r="G56" s="50"/>
      <c r="H56" s="57"/>
      <c r="I56" s="2"/>
      <c r="J56" s="59"/>
      <c r="K56" s="59"/>
    </row>
    <row r="57" spans="1:11" ht="39" customHeight="1" x14ac:dyDescent="0.2">
      <c r="A57" s="62" t="s">
        <v>173</v>
      </c>
      <c r="B57" s="16" t="s">
        <v>137</v>
      </c>
      <c r="C57" s="20" t="s">
        <v>91</v>
      </c>
      <c r="D57" s="16" t="s">
        <v>18</v>
      </c>
      <c r="E57" s="50">
        <f>70*5/2</f>
        <v>175</v>
      </c>
      <c r="F57" s="50"/>
      <c r="G57" s="50"/>
      <c r="H57" s="57"/>
      <c r="I57" s="2"/>
      <c r="J57" s="59"/>
      <c r="K57" s="59"/>
    </row>
    <row r="58" spans="1:11" ht="24.95" customHeight="1" x14ac:dyDescent="0.2">
      <c r="A58" s="61">
        <v>10</v>
      </c>
      <c r="B58" s="25"/>
      <c r="C58" s="26" t="s">
        <v>46</v>
      </c>
      <c r="D58" s="26"/>
      <c r="E58" s="49"/>
      <c r="F58" s="49"/>
      <c r="G58" s="58"/>
      <c r="H58" s="56"/>
      <c r="I58" s="2"/>
      <c r="J58" s="59"/>
      <c r="K58" s="59"/>
    </row>
    <row r="59" spans="1:11" ht="39" customHeight="1" x14ac:dyDescent="0.2">
      <c r="A59" s="62" t="s">
        <v>43</v>
      </c>
      <c r="B59" s="16" t="s">
        <v>138</v>
      </c>
      <c r="C59" s="20" t="s">
        <v>92</v>
      </c>
      <c r="D59" s="16" t="s">
        <v>18</v>
      </c>
      <c r="E59" s="50">
        <f>200*5/2</f>
        <v>500</v>
      </c>
      <c r="F59" s="50"/>
      <c r="G59" s="50"/>
      <c r="H59" s="57"/>
      <c r="I59" s="2"/>
      <c r="J59" s="59"/>
      <c r="K59" s="59"/>
    </row>
    <row r="60" spans="1:11" ht="30" customHeight="1" x14ac:dyDescent="0.2">
      <c r="A60" s="62" t="s">
        <v>51</v>
      </c>
      <c r="B60" s="16" t="s">
        <v>139</v>
      </c>
      <c r="C60" s="20" t="s">
        <v>47</v>
      </c>
      <c r="D60" s="16" t="s">
        <v>18</v>
      </c>
      <c r="E60" s="50">
        <f>200*5/2</f>
        <v>500</v>
      </c>
      <c r="F60" s="50"/>
      <c r="G60" s="50"/>
      <c r="H60" s="57"/>
      <c r="I60" s="2"/>
      <c r="J60" s="59"/>
      <c r="K60" s="59"/>
    </row>
    <row r="61" spans="1:11" ht="39" customHeight="1" x14ac:dyDescent="0.2">
      <c r="A61" s="62" t="s">
        <v>52</v>
      </c>
      <c r="B61" s="16">
        <v>94442</v>
      </c>
      <c r="C61" s="20" t="s">
        <v>174</v>
      </c>
      <c r="D61" s="16" t="s">
        <v>18</v>
      </c>
      <c r="E61" s="50">
        <f>250*5/2</f>
        <v>625</v>
      </c>
      <c r="F61" s="50"/>
      <c r="G61" s="50"/>
      <c r="H61" s="57"/>
      <c r="I61" s="2"/>
      <c r="J61" s="59"/>
      <c r="K61" s="59"/>
    </row>
    <row r="62" spans="1:11" ht="39" customHeight="1" x14ac:dyDescent="0.2">
      <c r="A62" s="62" t="s">
        <v>53</v>
      </c>
      <c r="B62" s="16">
        <v>94440</v>
      </c>
      <c r="C62" s="20" t="s">
        <v>175</v>
      </c>
      <c r="D62" s="16" t="s">
        <v>18</v>
      </c>
      <c r="E62" s="50">
        <f>250*5/2</f>
        <v>625</v>
      </c>
      <c r="F62" s="50"/>
      <c r="G62" s="50"/>
      <c r="H62" s="57"/>
      <c r="I62" s="2"/>
      <c r="J62" s="59"/>
      <c r="K62" s="59"/>
    </row>
    <row r="63" spans="1:11" ht="54" customHeight="1" x14ac:dyDescent="0.2">
      <c r="A63" s="62" t="s">
        <v>54</v>
      </c>
      <c r="B63" s="16" t="s">
        <v>192</v>
      </c>
      <c r="C63" s="20" t="s">
        <v>193</v>
      </c>
      <c r="D63" s="16" t="s">
        <v>18</v>
      </c>
      <c r="E63" s="50">
        <f>100*5/2</f>
        <v>250</v>
      </c>
      <c r="F63" s="50"/>
      <c r="G63" s="50"/>
      <c r="H63" s="57"/>
      <c r="I63" s="2"/>
      <c r="J63" s="59"/>
      <c r="K63" s="59"/>
    </row>
    <row r="64" spans="1:11" ht="54" customHeight="1" x14ac:dyDescent="0.2">
      <c r="A64" s="62" t="s">
        <v>194</v>
      </c>
      <c r="B64" s="16" t="s">
        <v>140</v>
      </c>
      <c r="C64" s="20" t="s">
        <v>93</v>
      </c>
      <c r="D64" s="16" t="s">
        <v>18</v>
      </c>
      <c r="E64" s="50">
        <f>100*5/2</f>
        <v>250</v>
      </c>
      <c r="F64" s="50"/>
      <c r="G64" s="50"/>
      <c r="H64" s="57"/>
      <c r="I64" s="2"/>
      <c r="J64" s="59"/>
      <c r="K64" s="59"/>
    </row>
    <row r="65" spans="1:11" ht="24.95" customHeight="1" x14ac:dyDescent="0.2">
      <c r="A65" s="61">
        <v>11</v>
      </c>
      <c r="B65" s="25"/>
      <c r="C65" s="26" t="s">
        <v>48</v>
      </c>
      <c r="D65" s="26"/>
      <c r="E65" s="49"/>
      <c r="F65" s="49"/>
      <c r="G65" s="58"/>
      <c r="H65" s="56"/>
      <c r="I65" s="2"/>
      <c r="J65" s="59"/>
      <c r="K65" s="59"/>
    </row>
    <row r="66" spans="1:11" ht="39" customHeight="1" x14ac:dyDescent="0.2">
      <c r="A66" s="62" t="s">
        <v>55</v>
      </c>
      <c r="B66" s="16" t="s">
        <v>141</v>
      </c>
      <c r="C66" s="20" t="s">
        <v>94</v>
      </c>
      <c r="D66" s="16" t="s">
        <v>21</v>
      </c>
      <c r="E66" s="50">
        <f>150*5/2</f>
        <v>375</v>
      </c>
      <c r="F66" s="50"/>
      <c r="G66" s="50"/>
      <c r="H66" s="57"/>
      <c r="I66" s="2"/>
      <c r="J66" s="59"/>
      <c r="K66" s="59"/>
    </row>
    <row r="67" spans="1:11" ht="39" customHeight="1" x14ac:dyDescent="0.2">
      <c r="A67" s="62" t="s">
        <v>56</v>
      </c>
      <c r="B67" s="16" t="s">
        <v>142</v>
      </c>
      <c r="C67" s="20" t="s">
        <v>95</v>
      </c>
      <c r="D67" s="16" t="s">
        <v>21</v>
      </c>
      <c r="E67" s="50">
        <f>150*5/2</f>
        <v>375</v>
      </c>
      <c r="F67" s="50"/>
      <c r="G67" s="50"/>
      <c r="H67" s="57"/>
      <c r="I67" s="2"/>
      <c r="J67" s="59"/>
      <c r="K67" s="59"/>
    </row>
    <row r="68" spans="1:11" ht="39" customHeight="1" x14ac:dyDescent="0.2">
      <c r="A68" s="62" t="s">
        <v>57</v>
      </c>
      <c r="B68" s="16" t="s">
        <v>143</v>
      </c>
      <c r="C68" s="20" t="s">
        <v>96</v>
      </c>
      <c r="D68" s="16" t="s">
        <v>21</v>
      </c>
      <c r="E68" s="50">
        <f>100*5/2</f>
        <v>250</v>
      </c>
      <c r="F68" s="50"/>
      <c r="G68" s="50"/>
      <c r="H68" s="57"/>
      <c r="I68" s="2"/>
      <c r="J68" s="59"/>
      <c r="K68" s="59"/>
    </row>
    <row r="69" spans="1:11" ht="39" customHeight="1" x14ac:dyDescent="0.2">
      <c r="A69" s="62" t="s">
        <v>58</v>
      </c>
      <c r="B69" s="16" t="s">
        <v>176</v>
      </c>
      <c r="C69" s="20" t="s">
        <v>177</v>
      </c>
      <c r="D69" s="16" t="s">
        <v>21</v>
      </c>
      <c r="E69" s="50">
        <f>70*5/2</f>
        <v>175</v>
      </c>
      <c r="F69" s="50"/>
      <c r="G69" s="50"/>
      <c r="H69" s="57"/>
      <c r="I69" s="2"/>
      <c r="J69" s="59"/>
      <c r="K69" s="59"/>
    </row>
    <row r="70" spans="1:11" ht="39" customHeight="1" x14ac:dyDescent="0.2">
      <c r="A70" s="62" t="s">
        <v>59</v>
      </c>
      <c r="B70" s="16" t="s">
        <v>178</v>
      </c>
      <c r="C70" s="20" t="s">
        <v>179</v>
      </c>
      <c r="D70" s="16" t="s">
        <v>21</v>
      </c>
      <c r="E70" s="50">
        <f>50*5/2</f>
        <v>125</v>
      </c>
      <c r="F70" s="50"/>
      <c r="G70" s="50"/>
      <c r="H70" s="57"/>
      <c r="I70" s="2"/>
      <c r="J70" s="59"/>
      <c r="K70" s="59"/>
    </row>
    <row r="71" spans="1:11" ht="39" customHeight="1" x14ac:dyDescent="0.2">
      <c r="A71" s="62" t="s">
        <v>60</v>
      </c>
      <c r="B71" s="16" t="s">
        <v>180</v>
      </c>
      <c r="C71" s="20" t="s">
        <v>181</v>
      </c>
      <c r="D71" s="16" t="s">
        <v>21</v>
      </c>
      <c r="E71" s="50">
        <f>30*5/2</f>
        <v>75</v>
      </c>
      <c r="F71" s="50"/>
      <c r="G71" s="50"/>
      <c r="H71" s="57"/>
      <c r="I71" s="2"/>
      <c r="J71" s="59"/>
      <c r="K71" s="59"/>
    </row>
    <row r="72" spans="1:11" ht="39" customHeight="1" x14ac:dyDescent="0.2">
      <c r="A72" s="62" t="s">
        <v>61</v>
      </c>
      <c r="B72" s="16" t="s">
        <v>182</v>
      </c>
      <c r="C72" s="20" t="s">
        <v>183</v>
      </c>
      <c r="D72" s="16" t="s">
        <v>21</v>
      </c>
      <c r="E72" s="50">
        <f>25*5/2</f>
        <v>62.5</v>
      </c>
      <c r="F72" s="50"/>
      <c r="G72" s="50"/>
      <c r="H72" s="57"/>
      <c r="I72" s="2"/>
      <c r="J72" s="59"/>
      <c r="K72" s="59"/>
    </row>
    <row r="73" spans="1:11" ht="24.95" customHeight="1" x14ac:dyDescent="0.2">
      <c r="A73" s="61">
        <v>12</v>
      </c>
      <c r="B73" s="25"/>
      <c r="C73" s="26" t="s">
        <v>49</v>
      </c>
      <c r="D73" s="26"/>
      <c r="E73" s="49"/>
      <c r="F73" s="49"/>
      <c r="G73" s="58"/>
      <c r="H73" s="56"/>
      <c r="I73" s="2"/>
      <c r="J73" s="59"/>
      <c r="K73" s="59"/>
    </row>
    <row r="74" spans="1:11" ht="39" customHeight="1" x14ac:dyDescent="0.2">
      <c r="A74" s="62" t="s">
        <v>62</v>
      </c>
      <c r="B74" s="16" t="s">
        <v>187</v>
      </c>
      <c r="C74" s="20" t="s">
        <v>186</v>
      </c>
      <c r="D74" s="16" t="s">
        <v>21</v>
      </c>
      <c r="E74" s="50">
        <f>350*5/2</f>
        <v>875</v>
      </c>
      <c r="F74" s="50"/>
      <c r="G74" s="50"/>
      <c r="H74" s="57"/>
      <c r="I74" s="2"/>
      <c r="J74" s="59"/>
      <c r="K74" s="59"/>
    </row>
    <row r="75" spans="1:11" ht="39" customHeight="1" x14ac:dyDescent="0.2">
      <c r="A75" s="62" t="s">
        <v>63</v>
      </c>
      <c r="B75" s="16" t="s">
        <v>184</v>
      </c>
      <c r="C75" s="20" t="s">
        <v>185</v>
      </c>
      <c r="D75" s="16" t="s">
        <v>21</v>
      </c>
      <c r="E75" s="50">
        <f>500*5/2</f>
        <v>1250</v>
      </c>
      <c r="F75" s="50"/>
      <c r="G75" s="50"/>
      <c r="H75" s="57"/>
      <c r="I75" s="2"/>
      <c r="J75" s="59"/>
      <c r="K75" s="59"/>
    </row>
    <row r="76" spans="1:11" ht="24.95" customHeight="1" x14ac:dyDescent="0.2">
      <c r="A76" s="61">
        <v>13</v>
      </c>
      <c r="B76" s="25"/>
      <c r="C76" s="26" t="s">
        <v>50</v>
      </c>
      <c r="D76" s="26"/>
      <c r="E76" s="49"/>
      <c r="F76" s="49"/>
      <c r="G76" s="58"/>
      <c r="H76" s="56"/>
      <c r="I76" s="2"/>
      <c r="J76" s="59"/>
      <c r="K76" s="59"/>
    </row>
    <row r="77" spans="1:11" s="21" customFormat="1" ht="55.5" customHeight="1" x14ac:dyDescent="0.2">
      <c r="A77" s="65" t="s">
        <v>64</v>
      </c>
      <c r="B77" s="22" t="s">
        <v>190</v>
      </c>
      <c r="C77" s="66" t="s">
        <v>191</v>
      </c>
      <c r="D77" s="22" t="s">
        <v>18</v>
      </c>
      <c r="E77" s="51">
        <f>800*5/2</f>
        <v>2000</v>
      </c>
      <c r="F77" s="51"/>
      <c r="G77" s="51"/>
      <c r="H77" s="57"/>
      <c r="I77" s="67"/>
      <c r="J77" s="68"/>
      <c r="K77" s="68"/>
    </row>
    <row r="78" spans="1:11" s="21" customFormat="1" ht="55.5" customHeight="1" x14ac:dyDescent="0.2">
      <c r="A78" s="65" t="s">
        <v>65</v>
      </c>
      <c r="B78" s="22" t="s">
        <v>188</v>
      </c>
      <c r="C78" s="66" t="s">
        <v>189</v>
      </c>
      <c r="D78" s="22" t="s">
        <v>20</v>
      </c>
      <c r="E78" s="51">
        <f>80*5/2</f>
        <v>200</v>
      </c>
      <c r="F78" s="51"/>
      <c r="G78" s="51"/>
      <c r="H78" s="57"/>
      <c r="I78" s="67"/>
      <c r="J78" s="68"/>
      <c r="K78" s="68"/>
    </row>
    <row r="79" spans="1:11" s="21" customFormat="1" ht="39" customHeight="1" x14ac:dyDescent="0.2">
      <c r="A79" s="65" t="s">
        <v>66</v>
      </c>
      <c r="B79" s="22" t="s">
        <v>144</v>
      </c>
      <c r="C79" s="66" t="s">
        <v>97</v>
      </c>
      <c r="D79" s="22" t="s">
        <v>18</v>
      </c>
      <c r="E79" s="51">
        <f>2000*5/2</f>
        <v>5000</v>
      </c>
      <c r="F79" s="51"/>
      <c r="G79" s="51"/>
      <c r="H79" s="57"/>
      <c r="I79" s="67"/>
      <c r="J79" s="68"/>
      <c r="K79" s="68"/>
    </row>
    <row r="80" spans="1:11" s="21" customFormat="1" ht="55.5" customHeight="1" x14ac:dyDescent="0.2">
      <c r="A80" s="65" t="s">
        <v>67</v>
      </c>
      <c r="B80" s="22" t="s">
        <v>145</v>
      </c>
      <c r="C80" s="66" t="s">
        <v>73</v>
      </c>
      <c r="D80" s="22" t="s">
        <v>18</v>
      </c>
      <c r="E80" s="51">
        <f>1500*5/2</f>
        <v>3750</v>
      </c>
      <c r="F80" s="51"/>
      <c r="G80" s="51"/>
      <c r="H80" s="57"/>
      <c r="I80" s="67"/>
      <c r="J80" s="68"/>
      <c r="K80" s="68"/>
    </row>
    <row r="81" spans="1:11" ht="3.75" customHeight="1" x14ac:dyDescent="0.2">
      <c r="A81" s="78"/>
      <c r="B81" s="78"/>
      <c r="C81" s="78"/>
      <c r="D81" s="78"/>
      <c r="E81" s="78"/>
      <c r="F81" s="78"/>
      <c r="G81" s="78"/>
      <c r="H81" s="79"/>
      <c r="I81" s="2"/>
      <c r="J81" s="23"/>
    </row>
    <row r="82" spans="1:11" ht="32.25" customHeight="1" x14ac:dyDescent="0.2">
      <c r="A82" s="75"/>
      <c r="B82" s="76"/>
      <c r="C82" s="76"/>
      <c r="D82" s="76"/>
      <c r="E82" s="76"/>
      <c r="F82" s="77"/>
      <c r="G82" s="47" t="s">
        <v>105</v>
      </c>
      <c r="H82" s="28">
        <f>H14+H18+H22+H27+H35+H37+H42+H47+H52+H58+H65+H73+H76</f>
        <v>0</v>
      </c>
      <c r="I82" s="2"/>
    </row>
    <row r="83" spans="1:11" ht="102" customHeight="1" x14ac:dyDescent="0.2">
      <c r="A83" s="18" t="s">
        <v>102</v>
      </c>
      <c r="B83" s="19"/>
      <c r="C83" s="18"/>
      <c r="D83" s="19"/>
      <c r="E83" s="55" t="s">
        <v>102</v>
      </c>
      <c r="F83" s="19"/>
      <c r="G83" s="18"/>
      <c r="H83" s="19"/>
    </row>
    <row r="84" spans="1:11" x14ac:dyDescent="0.2">
      <c r="A84" s="19" t="s">
        <v>202</v>
      </c>
      <c r="E84" s="55" t="s">
        <v>103</v>
      </c>
      <c r="F84" s="45"/>
      <c r="G84" s="45"/>
      <c r="J84" s="17">
        <f>H82/5</f>
        <v>0</v>
      </c>
      <c r="K84" t="e">
        <f>1200000/J84</f>
        <v>#DIV/0!</v>
      </c>
    </row>
    <row r="85" spans="1:11" x14ac:dyDescent="0.2">
      <c r="A85" s="46"/>
      <c r="E85" s="54"/>
      <c r="F85" s="45"/>
      <c r="G85" s="45"/>
    </row>
    <row r="86" spans="1:11" x14ac:dyDescent="0.2">
      <c r="A86" s="46"/>
      <c r="E86" s="54" t="s">
        <v>104</v>
      </c>
      <c r="F86" s="45"/>
      <c r="G86" s="45"/>
    </row>
    <row r="87" spans="1:11" x14ac:dyDescent="0.2">
      <c r="A87" s="46"/>
      <c r="B87" s="2"/>
      <c r="C87" s="2"/>
      <c r="E87" s="54" t="s">
        <v>201</v>
      </c>
      <c r="F87" s="45"/>
      <c r="G87" s="45"/>
    </row>
    <row r="88" spans="1:11" x14ac:dyDescent="0.2">
      <c r="A88" s="4"/>
      <c r="B88" s="3"/>
      <c r="C88" s="4"/>
      <c r="D88" s="3"/>
      <c r="E88" s="10"/>
      <c r="G88" s="4"/>
      <c r="H88" s="3"/>
    </row>
    <row r="89" spans="1:11" x14ac:dyDescent="0.2">
      <c r="B89" s="4"/>
      <c r="F89" s="5"/>
      <c r="G89" s="5"/>
      <c r="H89" s="3"/>
    </row>
    <row r="90" spans="1:11" x14ac:dyDescent="0.2">
      <c r="A90" s="15"/>
      <c r="B90" s="4"/>
      <c r="C90" s="4"/>
      <c r="F90" s="5"/>
      <c r="G90" s="5"/>
      <c r="H90" s="3"/>
    </row>
    <row r="91" spans="1:11" x14ac:dyDescent="0.2">
      <c r="A91" s="15"/>
      <c r="B91" s="4"/>
      <c r="C91" s="4"/>
      <c r="F91" s="5"/>
      <c r="G91" s="5"/>
      <c r="H91" s="3"/>
    </row>
    <row r="92" spans="1:11" x14ac:dyDescent="0.2">
      <c r="A92" s="15"/>
      <c r="B92" s="4"/>
      <c r="C92" s="4"/>
      <c r="F92" s="5"/>
      <c r="G92" s="5"/>
      <c r="H92" s="3"/>
    </row>
    <row r="93" spans="1:11" x14ac:dyDescent="0.2">
      <c r="B93" s="6"/>
      <c r="D93" s="7"/>
      <c r="F93" s="5"/>
      <c r="G93" s="5"/>
      <c r="H93" s="3"/>
    </row>
    <row r="94" spans="1:11" x14ac:dyDescent="0.2">
      <c r="C94" s="8"/>
      <c r="D94" s="4"/>
    </row>
    <row r="95" spans="1:11" x14ac:dyDescent="0.2">
      <c r="A95" s="74"/>
      <c r="B95" s="74"/>
      <c r="C95" s="74"/>
      <c r="D95" s="74"/>
      <c r="E95" s="74"/>
      <c r="F95" s="74"/>
      <c r="G95" s="74"/>
      <c r="H95" s="74"/>
    </row>
    <row r="96" spans="1:11" x14ac:dyDescent="0.2">
      <c r="A96" s="72"/>
      <c r="B96" s="72"/>
      <c r="C96" s="72"/>
      <c r="D96" s="72"/>
      <c r="E96" s="72"/>
      <c r="F96" s="72"/>
      <c r="G96" s="72"/>
      <c r="H96" s="72"/>
    </row>
    <row r="97" spans="1:8" x14ac:dyDescent="0.2">
      <c r="A97" s="72"/>
      <c r="B97" s="72"/>
      <c r="C97" s="72"/>
      <c r="D97" s="72"/>
      <c r="E97" s="72"/>
      <c r="F97" s="72"/>
      <c r="G97" s="72"/>
      <c r="H97" s="72"/>
    </row>
    <row r="98" spans="1:8" x14ac:dyDescent="0.2">
      <c r="A98" s="5"/>
      <c r="B98" s="9"/>
      <c r="C98" s="9"/>
      <c r="D98" s="9"/>
      <c r="E98" s="48"/>
      <c r="F98" s="9"/>
      <c r="G98" s="9"/>
      <c r="H98" s="9"/>
    </row>
    <row r="99" spans="1:8" x14ac:dyDescent="0.2">
      <c r="A99" s="5"/>
    </row>
  </sheetData>
  <sheetProtection selectLockedCells="1" selectUnlockedCells="1"/>
  <mergeCells count="11">
    <mergeCell ref="A3:H3"/>
    <mergeCell ref="I10:J11"/>
    <mergeCell ref="A2:H2"/>
    <mergeCell ref="A4:H4"/>
    <mergeCell ref="A5:H5"/>
    <mergeCell ref="A97:H97"/>
    <mergeCell ref="A12:H12"/>
    <mergeCell ref="A95:H95"/>
    <mergeCell ref="A96:H96"/>
    <mergeCell ref="A82:F82"/>
    <mergeCell ref="A81:H81"/>
  </mergeCells>
  <phoneticPr fontId="28" type="noConversion"/>
  <pageMargins left="0.47013888888888888" right="0.35" top="0.48" bottom="0.56000000000000005" header="0.51180555555555551" footer="0.6"/>
  <pageSetup paperSize="9" scale="60" firstPageNumber="0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X</cp:lastModifiedBy>
  <cp:lastPrinted>2021-11-22T11:18:49Z</cp:lastPrinted>
  <dcterms:created xsi:type="dcterms:W3CDTF">2020-05-28T20:46:40Z</dcterms:created>
  <dcterms:modified xsi:type="dcterms:W3CDTF">2022-01-20T18:00:36Z</dcterms:modified>
</cp:coreProperties>
</file>